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2"/>
  <workbookPr defaultThemeVersion="124226"/>
  <mc:AlternateContent xmlns:mc="http://schemas.openxmlformats.org/markup-compatibility/2006">
    <mc:Choice Requires="x15">
      <x15ac:absPath xmlns:x15ac="http://schemas.microsoft.com/office/spreadsheetml/2010/11/ac" url="C:\Users\liorm\Desktop\משרד התרבות והספורט\פרוייקטור תכנית חומש\"/>
    </mc:Choice>
  </mc:AlternateContent>
  <xr:revisionPtr revIDLastSave="0" documentId="8_{D8459F16-93B5-4ADF-8E4C-A7B4D62E46AD}" xr6:coauthVersionLast="36" xr6:coauthVersionMax="36" xr10:uidLastSave="{00000000-0000-0000-0000-000000000000}"/>
  <bookViews>
    <workbookView xWindow="0" yWindow="0" windowWidth="23040" windowHeight="9576" tabRatio="577" xr2:uid="{00000000-000D-0000-FFFF-FFFF00000000}"/>
  </bookViews>
  <sheets>
    <sheet name="תנאי-סף" sheetId="1" r:id="rId1"/>
    <sheet name="איכות" sheetId="8" r:id="rId2"/>
    <sheet name="חו&quot;ד לקוחות קודמים" sheetId="16" r:id="rId3"/>
    <sheet name="ריאיון" sheetId="11" r:id="rId4"/>
    <sheet name="מחיר" sheetId="6" r:id="rId5"/>
    <sheet name="סיכום" sheetId="12" r:id="rId6"/>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'תנאי-סף'!$B$9</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איכות!$A$1:$M$15</definedName>
    <definedName name="_xlnm.Print_Area" localSheetId="2">'חו"ד לקוחות קודמים'!$A$1:$L$9</definedName>
    <definedName name="_xlnm.Print_Area" localSheetId="4">מחיר!$A$1:$F$4</definedName>
    <definedName name="_xlnm.Print_Area" localSheetId="5">סיכום!$A$1:$G$7</definedName>
    <definedName name="_xlnm.Print_Area" localSheetId="3">ריאיון!$A$1:$L$9</definedName>
    <definedName name="_xlnm.Print_Area" localSheetId="0">'תנאי-סף'!$A$1:$J$39</definedName>
  </definedNames>
  <calcPr calcId="191029"/>
</workbook>
</file>

<file path=xl/calcChain.xml><?xml version="1.0" encoding="utf-8"?>
<calcChain xmlns="http://schemas.openxmlformats.org/spreadsheetml/2006/main">
  <c r="M12" i="8" l="1"/>
  <c r="K12" i="8"/>
  <c r="I5" i="8"/>
  <c r="I4" i="8" s="1"/>
  <c r="H13" i="8" s="1"/>
  <c r="I12" i="8"/>
  <c r="G12" i="8"/>
  <c r="E12" i="8"/>
  <c r="E9" i="16"/>
  <c r="G9" i="16"/>
  <c r="I9" i="16"/>
  <c r="K8" i="16"/>
  <c r="K9" i="16" s="1"/>
  <c r="I8" i="16"/>
  <c r="G8" i="16"/>
  <c r="E8" i="16"/>
  <c r="C8" i="16"/>
  <c r="C9" i="16" s="1"/>
  <c r="B8" i="16"/>
  <c r="C2" i="16"/>
  <c r="K1" i="16"/>
  <c r="I1" i="16"/>
  <c r="G1" i="16"/>
  <c r="E1" i="16"/>
  <c r="C1" i="16"/>
  <c r="K9" i="11"/>
  <c r="I9" i="11"/>
  <c r="G9" i="11"/>
  <c r="M4" i="8"/>
  <c r="K4" i="8"/>
  <c r="G4" i="8"/>
  <c r="C13" i="8"/>
  <c r="M7" i="8"/>
  <c r="M6" i="8" s="1"/>
  <c r="K7" i="8"/>
  <c r="K6" i="8" s="1"/>
  <c r="I7" i="8"/>
  <c r="I6" i="8" s="1"/>
  <c r="G7" i="8"/>
  <c r="G6" i="8" s="1"/>
  <c r="E7" i="8"/>
  <c r="E6" i="8" s="1"/>
  <c r="M10" i="8"/>
  <c r="K10" i="8"/>
  <c r="I10" i="8"/>
  <c r="G10" i="8"/>
  <c r="M9" i="8"/>
  <c r="K9" i="8"/>
  <c r="I9" i="8"/>
  <c r="G9" i="8"/>
  <c r="G8" i="8" s="1"/>
  <c r="E10" i="8"/>
  <c r="E9" i="8"/>
  <c r="M5" i="8"/>
  <c r="K5" i="8"/>
  <c r="G5" i="8"/>
  <c r="E5" i="8"/>
  <c r="E4" i="8" s="1"/>
  <c r="M8" i="8" l="1"/>
  <c r="I8" i="8"/>
  <c r="K8" i="8"/>
  <c r="E8" i="8"/>
  <c r="E16" i="1" a="1"/>
  <c r="E16" i="1" s="1"/>
  <c r="F16" i="1" a="1"/>
  <c r="F16" i="1" s="1"/>
  <c r="G16" i="1" a="1"/>
  <c r="G16" i="1" s="1"/>
  <c r="H16" i="1" a="1"/>
  <c r="H16" i="1" s="1"/>
  <c r="I16" i="1" a="1"/>
  <c r="I16" i="1" s="1"/>
  <c r="J16" i="1" a="1"/>
  <c r="J16" i="1" s="1"/>
  <c r="D16" i="1" a="1"/>
  <c r="D16" i="1" s="1"/>
  <c r="G7" i="12"/>
  <c r="F7" i="12"/>
  <c r="G2" i="12"/>
  <c r="F2" i="12"/>
  <c r="G1" i="12"/>
  <c r="F1" i="12"/>
  <c r="E7" i="12"/>
  <c r="E2" i="12"/>
  <c r="E1" i="12"/>
  <c r="C4" i="6"/>
  <c r="D4" i="6"/>
  <c r="E4" i="12" s="1"/>
  <c r="E4" i="6"/>
  <c r="F4" i="12" s="1"/>
  <c r="F4" i="6"/>
  <c r="G4" i="12" s="1"/>
  <c r="B4" i="6"/>
  <c r="F2" i="6"/>
  <c r="E2" i="6"/>
  <c r="F1" i="6"/>
  <c r="E1" i="6"/>
  <c r="D2" i="6"/>
  <c r="D1" i="6"/>
  <c r="K8" i="11"/>
  <c r="M11" i="8" s="1"/>
  <c r="L13" i="8" s="1"/>
  <c r="I8" i="11"/>
  <c r="K11" i="8" s="1"/>
  <c r="J13" i="8" s="1"/>
  <c r="G8" i="11"/>
  <c r="I11" i="8" s="1"/>
  <c r="L2" i="8"/>
  <c r="K2" i="16" s="1"/>
  <c r="I1" i="11"/>
  <c r="G1" i="11"/>
  <c r="J13" i="1" a="1"/>
  <c r="J13" i="1" s="1"/>
  <c r="J8" i="1" a="1"/>
  <c r="J8" i="1" s="1"/>
  <c r="I13" i="1" a="1"/>
  <c r="I13" i="1" s="1"/>
  <c r="H13" i="1" a="1"/>
  <c r="H13" i="1" s="1"/>
  <c r="G13" i="1" a="1"/>
  <c r="G13" i="1" s="1"/>
  <c r="I8" i="1" a="1"/>
  <c r="I8" i="1" s="1"/>
  <c r="H8" i="1" a="1"/>
  <c r="H8" i="1" s="1"/>
  <c r="G8" i="1" a="1"/>
  <c r="G8" i="1" s="1"/>
  <c r="J2" i="8" l="1"/>
  <c r="I2" i="16" s="1"/>
  <c r="J7" i="1"/>
  <c r="J39" i="1" s="1"/>
  <c r="I7" i="1"/>
  <c r="I39" i="1" s="1"/>
  <c r="H7" i="1"/>
  <c r="H39" i="1" s="1"/>
  <c r="G7" i="1"/>
  <c r="G39" i="1" s="1"/>
  <c r="K1" i="11"/>
  <c r="K2" i="11"/>
  <c r="H2" i="8"/>
  <c r="G2" i="16" s="1"/>
  <c r="I2" i="11" l="1"/>
  <c r="G2" i="11"/>
  <c r="E13" i="1" a="1"/>
  <c r="E13" i="1" s="1"/>
  <c r="F13" i="1" a="1"/>
  <c r="F13" i="1" s="1"/>
  <c r="D13" i="1" a="1"/>
  <c r="D13" i="1" s="1"/>
  <c r="E8" i="1" l="1" a="1"/>
  <c r="E8" i="1" s="1"/>
  <c r="F8" i="1" a="1"/>
  <c r="F8" i="1" s="1"/>
  <c r="D8" i="1" a="1"/>
  <c r="D8" i="1" s="1"/>
  <c r="H15" i="8" l="1"/>
  <c r="L14" i="8"/>
  <c r="J14" i="8"/>
  <c r="E8" i="11"/>
  <c r="E9" i="11" s="1"/>
  <c r="C8" i="11"/>
  <c r="C9" i="11" s="1"/>
  <c r="L15" i="8" l="1"/>
  <c r="J15" i="8"/>
  <c r="H14" i="8"/>
  <c r="G11" i="8"/>
  <c r="F13" i="8" s="1"/>
  <c r="E11" i="8"/>
  <c r="D13" i="8" s="1"/>
  <c r="B8" i="11"/>
  <c r="D7" i="12" l="1"/>
  <c r="C7" i="12"/>
  <c r="C4" i="12" l="1"/>
  <c r="D4" i="12"/>
  <c r="B2" i="6" l="1"/>
  <c r="D1" i="8"/>
  <c r="C1" i="12"/>
  <c r="D1" i="12"/>
  <c r="C1" i="6"/>
  <c r="B1" i="6"/>
  <c r="D3" i="12" l="1"/>
  <c r="C3" i="12"/>
  <c r="D2" i="8"/>
  <c r="E3" i="12"/>
  <c r="E5" i="12" s="1"/>
  <c r="G3" i="12"/>
  <c r="G5" i="12" s="1"/>
  <c r="F3" i="12"/>
  <c r="F5" i="12" s="1"/>
  <c r="F2" i="8"/>
  <c r="E2" i="16" s="1"/>
  <c r="E1" i="11"/>
  <c r="C1" i="11"/>
  <c r="F7" i="1"/>
  <c r="F39" i="1" s="1"/>
  <c r="E7" i="1"/>
  <c r="E39" i="1" s="1"/>
  <c r="D7" i="1"/>
  <c r="D39" i="1" s="1"/>
  <c r="C2" i="6"/>
  <c r="D2" i="12"/>
  <c r="C2" i="12"/>
  <c r="A5" i="12"/>
  <c r="C2" i="11" l="1"/>
  <c r="E2" i="11"/>
  <c r="F14" i="8" l="1"/>
  <c r="F15" i="8"/>
  <c r="D15" i="8"/>
  <c r="D14" i="8"/>
  <c r="C5" i="12" l="1"/>
  <c r="D5" i="12"/>
  <c r="E6" i="12" l="1"/>
  <c r="F6" i="12"/>
  <c r="G6" i="12"/>
  <c r="C6" i="12"/>
  <c r="D6" i="12"/>
</calcChain>
</file>

<file path=xl/sharedStrings.xml><?xml version="1.0" encoding="utf-8"?>
<sst xmlns="http://schemas.openxmlformats.org/spreadsheetml/2006/main" count="184" uniqueCount="130">
  <si>
    <t>מס' סעיף</t>
  </si>
  <si>
    <t>תיאור התנאי</t>
  </si>
  <si>
    <t>מסמכים נדרשים</t>
  </si>
  <si>
    <t>משקל</t>
  </si>
  <si>
    <t>משקל בציון האיכות</t>
  </si>
  <si>
    <t>ציון כולל לפרמטר</t>
  </si>
  <si>
    <t>ציון מחיר מנורמל</t>
  </si>
  <si>
    <t>ציון איכות</t>
  </si>
  <si>
    <t>ציון מחיר</t>
  </si>
  <si>
    <t>סה"כ ציון</t>
  </si>
  <si>
    <t>שקלול ציונים סופיים</t>
  </si>
  <si>
    <t>רכיב</t>
  </si>
  <si>
    <t>נימוק/ציון גלם</t>
  </si>
  <si>
    <t>טלפון:</t>
  </si>
  <si>
    <t>נימוק / ציון גלם</t>
  </si>
  <si>
    <t>מס' סעיף:</t>
  </si>
  <si>
    <t>קריטריון:</t>
  </si>
  <si>
    <t>מס"ד:</t>
  </si>
  <si>
    <t>שם המציע:</t>
  </si>
  <si>
    <t>ח.פ.</t>
  </si>
  <si>
    <t>נימוק</t>
  </si>
  <si>
    <t xml:space="preserve">סה"כ ציון איכות </t>
  </si>
  <si>
    <t>איש קשר לצורך המכרז:</t>
  </si>
  <si>
    <r>
      <t xml:space="preserve">מעבר סף איכות </t>
    </r>
    <r>
      <rPr>
        <b/>
        <u/>
        <sz val="12"/>
        <rFont val="David"/>
        <family val="2"/>
        <charset val="177"/>
      </rPr>
      <t>כולל</t>
    </r>
  </si>
  <si>
    <r>
      <t xml:space="preserve">מעבר סף איכות </t>
    </r>
    <r>
      <rPr>
        <b/>
        <u/>
        <sz val="12"/>
        <rFont val="David"/>
        <family val="2"/>
        <charset val="177"/>
      </rPr>
      <t>תחתון</t>
    </r>
  </si>
  <si>
    <t>ניקוד איכות</t>
  </si>
  <si>
    <t>כתובת דוא"ל:</t>
  </si>
  <si>
    <t>6</t>
  </si>
  <si>
    <t>תנאי סף</t>
  </si>
  <si>
    <t>6.1</t>
  </si>
  <si>
    <t>6.2</t>
  </si>
  <si>
    <t>7.2</t>
  </si>
  <si>
    <t>הצעה שלמה?</t>
  </si>
  <si>
    <t>דירוג מציעים</t>
  </si>
  <si>
    <t>ריאיון</t>
  </si>
  <si>
    <t>סה"כ</t>
  </si>
  <si>
    <t>10.6.3</t>
  </si>
  <si>
    <t>ראה לשונית ראיון</t>
  </si>
  <si>
    <t>עסק בשליטת אישה?</t>
  </si>
  <si>
    <r>
      <t xml:space="preserve">מחיר
</t>
    </r>
    <r>
      <rPr>
        <sz val="12"/>
        <color theme="1"/>
        <rFont val="David"/>
        <family val="2"/>
      </rPr>
      <t>(יש להזין את אחוז ההנחה האחיד שהוצע)</t>
    </r>
  </si>
  <si>
    <t>אחוז הנחה אחיד מוצע</t>
  </si>
  <si>
    <t>תנאי סף מנהליים (למציע)</t>
  </si>
  <si>
    <t>6.1.1</t>
  </si>
  <si>
    <t>6.2.1</t>
  </si>
  <si>
    <t>6.2.2</t>
  </si>
  <si>
    <t>7</t>
  </si>
  <si>
    <t>7.1</t>
  </si>
  <si>
    <t>חוברת הצעה מלאה וחתומה כנדרש בסעיף 8 להלן</t>
  </si>
  <si>
    <t>7.3</t>
  </si>
  <si>
    <t>7.4</t>
  </si>
  <si>
    <t>7.5</t>
  </si>
  <si>
    <t>7.6</t>
  </si>
  <si>
    <t>7.7</t>
  </si>
  <si>
    <t>7.8</t>
  </si>
  <si>
    <t>7.9</t>
  </si>
  <si>
    <t>7.10</t>
  </si>
  <si>
    <t>7.11</t>
  </si>
  <si>
    <t>7.12</t>
  </si>
  <si>
    <t>7.13</t>
  </si>
  <si>
    <t>8.2</t>
  </si>
  <si>
    <t>8.3</t>
  </si>
  <si>
    <t>10.6.1</t>
  </si>
  <si>
    <t>10.6.2</t>
  </si>
  <si>
    <t>ציון לסעיף הראיון</t>
  </si>
  <si>
    <t>ציון
יש להזין מספר בין 0 ל-10
ניתן להזין שבר עשרוני</t>
  </si>
  <si>
    <t>6.1.2</t>
  </si>
  <si>
    <t>6.1.3</t>
  </si>
  <si>
    <t>6.1.4</t>
  </si>
  <si>
    <t>7.14</t>
  </si>
  <si>
    <t>7.15</t>
  </si>
  <si>
    <t>7.16</t>
  </si>
  <si>
    <t>10.6.4</t>
  </si>
  <si>
    <t>ראיון</t>
  </si>
  <si>
    <t>7.17</t>
  </si>
  <si>
    <t>יש לציין מספר פרוייקטים לניקוד</t>
  </si>
  <si>
    <t>התרשמות כללית</t>
  </si>
  <si>
    <t>8.10</t>
  </si>
  <si>
    <t>המציע הוא גוף משפטי מאוגד הרשום ברשם רשמי בישראל ו/או עוסק מורשה.</t>
  </si>
  <si>
    <t>המציע עומד בדרישות תקנה 6(א) לתקנות חובת המכרזים, התשנ"ג-1993 ומחזיק בכל האישורים הנדרשים לפי חוק עסקאות גופים ציבוריים, התשל"ו-1976, כשהם תקפים.</t>
  </si>
  <si>
    <t>אם המציע הוא תאגיד – במועד הגשת ההצעה המציע אינו בעל חובות אגרה שנתית לרשות התאגידים בגין שנת 2021 או מוקדם מכך, אינו מוגדר "חברה מפרת חוק" ולא נשלחה אליו התראה לפני רישום כ"חברה מפרת חוק" כאמור בסעיף 362א' לחוק החברות, התשנ"ט 1999.</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</si>
  <si>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</si>
  <si>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תנאי סף מקצועיים (לפרויקטור)</t>
  </si>
  <si>
    <t xml:space="preserve">הפרויקטור המוצע בעל תואר אקדמי ראשון לפחות המוכר על ידי המועצה להשכלה גבוהה.  </t>
  </si>
  <si>
    <r>
      <t xml:space="preserve">הפרויקטור המוצע בעל ניסיון בניהול של לפחות שלושה פרויקטים הנתמכים על ידי מנהל התרבות </t>
    </r>
    <r>
      <rPr>
        <b/>
        <sz val="12"/>
        <color theme="1"/>
        <rFont val="David"/>
        <family val="2"/>
      </rPr>
      <t>או</t>
    </r>
    <r>
      <rPr>
        <sz val="12"/>
        <color theme="1"/>
        <rFont val="David"/>
        <family val="2"/>
      </rPr>
      <t xml:space="preserve"> ניהול פרויקטים במוסד תרבות נתמך באחת מתקנות מנהל התרבות. 
-	הניסיון הנ"ל נרכש במהלך חמש השנים האחרונות (מאז 2017).
לצורך סעיף זה "</t>
    </r>
    <r>
      <rPr>
        <b/>
        <sz val="12"/>
        <color theme="1"/>
        <rFont val="David"/>
        <family val="2"/>
      </rPr>
      <t>פרויקט</t>
    </r>
    <r>
      <rPr>
        <sz val="12"/>
        <color theme="1"/>
        <rFont val="David"/>
        <family val="2"/>
      </rPr>
      <t>" -  משמעו בניית וניהול תכניות בהיקף כספי של 150 אלף ₪ לפחות.</t>
    </r>
  </si>
  <si>
    <t>מציע שהוא תאגיד:
7.1.1.	העתק תעודת עוסק מורשה והעתק של תעודת התאגדות (לפי העניין וסוג התאגדותו המשפטית של המציע) מאושר/ים על ידי עו"ד, לצורך הוכחת העמידה בתנאי הסף שבסעיף ‎6.1.3 לעיל.
7.1.2.	אם המציע הוא תאגיד - יצרף נסח חברה/שותפות עדכני מרשות התאגידים, לצורך הוכחת עמידה בתנאי הסף שבסעיף ‎6.1.3. 
7.1.3.	אישור עו"ד או רו"ח על היות החתומים בשמו על מסמכי המכרז רשאים לחייב את המציע בחתימתם.</t>
  </si>
  <si>
    <t>טופס כתב הצעה, המצורף כחלק ב' למסמכי המכרז כשהוא חתום על-ידי נושא משרה המוסמך לחייב את המציע ומאושר על ידי עו"ד כנדרש.</t>
  </si>
  <si>
    <t xml:space="preserve">כל מסמכי המכרז. יש לחתום על כל מסמכי המכרז והחוזה בראשי תיבות בתחתית כל עמוד כהוכחה לקריאת המסמכים והבנתם. </t>
  </si>
  <si>
    <t xml:space="preserve">העתק תעודת עוסק מורשה והעתק של תעודת התאגדות (לפי העניין וסוג התאגדותו המשפטית של המציע), לצורך הוכחת העמידה בתנאי הסף שבסעיף ‎6.1.1 לעיל. </t>
  </si>
  <si>
    <t>אם המציע הוא תאגיד, יצורף בנוסף אישור עו"ד על היות החתומים בשמו על מסמכי המכרז רשאים לחייב את המציע בחתימתם.</t>
  </si>
  <si>
    <t>אישור לפי חוק עסקאות גופים ציבוריים, בדבר ניהול פנקסי חשבונות ורשומות, כשהוא תקף, להוכחת העמידה בתנאי הסף שבסעיף ‎‎6.1.2 לעיל.</t>
  </si>
  <si>
    <t>לצורך הוכחת עמידה בתנאי הסף שבסעיף ‎6.1.3 לעיל, המציע יציג נסח חברה עדכני מרשות התאגידים.</t>
  </si>
  <si>
    <t>הצהרות בדבר עמידה בהוראות חוק שיוויון זכויות חתומה ע"י עו"ד (נספח ב'3).</t>
  </si>
  <si>
    <t>תצהיר היעדר הרשעות לפי חוק עובדים זרים וחוק שכר מינימום חתום ע"י עו"ד (נספח ב'4).</t>
  </si>
  <si>
    <t>התחייבות ואישור המציע לקיום החקיקה בתחום העסקת עובדים חתומה ע"י עו"ד (נספח ב'5).</t>
  </si>
  <si>
    <t>7.18</t>
  </si>
  <si>
    <t>7.19</t>
  </si>
  <si>
    <t>הצהרה על שימוש בתוכנות מקוריות חתומה ע"י עו"ד (נספח ב'6).</t>
  </si>
  <si>
    <t>מסמך בשפה העברית המתאר את פרופיל המציע.</t>
  </si>
  <si>
    <t>פירוט ניסיון הפרויקטור - נספח ב'2: לצורך הוכחת עמידתו בתנאי הסף המפורט בסעיף ‎6.2.2 לעיל על המציע לפרט על אודות ניסיונו של הפרויקטור המיועד מטעמו, תוך ציון היקף הפעילויות ומאפייניהן, שם הלקוח, שם איש הקשר ומספר הטלפון שלו כמפורט בחוברת ההצעה. הפרטים יסופקו בהתאם לנדרש בנספח ב'2 למסמכי המכרז. הניסיון יפורט ברשימה כרונולוגית מלאה של העבודות שבוצעו במהלך שנות הניסיון.</t>
  </si>
  <si>
    <t>מסמכים נוספים לפרויקטור: 
7.15.	על המציע לצרף בסופו של נספח ב'2 קורות חיים ומסמכים המעידים על הכשרתו וניסיונו המקצועי של הפרויקטור המוצע. במידה והמציע מציג פרויקטור שאינו מועסק אצלו בעת הגשת ההצעה, יש לצרף הסכם העסקה מותנה.</t>
  </si>
  <si>
    <t>נספח הצעת המחיר חתום (נספח ב'7). הצעת המחיר תמולא ותחתם ע"י מורשה החתימה מטעם המציע ותצורף במעטפה סגורה ונפרדת.</t>
  </si>
  <si>
    <t>נספח ב'8 למסמכי המכרז – יצורף מסומן ע"י המציע ברובריקות המתאימות, לפי האישורים והנספחים אותם צירף המציע להצעתו.</t>
  </si>
  <si>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</si>
  <si>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רשימת הפרטים בהצעת המציע, שהמציע מעוניין שיהיו חסויים במידה והוא יזכה, על פי האמור בסעיף ‎14 להלן.</t>
  </si>
  <si>
    <t>הצעות למכרז תוגשנה בשפה העברית. כמו כן כל הנספחים, אישורים, תעודות וכל פרט הנדרש במכרז יוצגו אך ורק בשפה העברית.</t>
  </si>
  <si>
    <t>ההצעה תוגש ב־2 עותקים קשיחים (מודפסים) ועותק אחד דיגיטלי (בפורמט pdf או docx על גבי החסן נייד cd או dok)</t>
  </si>
  <si>
    <r>
      <t xml:space="preserve">מציע המבקש שלא לחשוף סוד מסחרי או סוד מקצועי המפורט במסגרת הצעתו, </t>
    </r>
    <r>
      <rPr>
        <u/>
        <sz val="12"/>
        <color theme="1"/>
        <rFont val="David"/>
        <family val="2"/>
      </rPr>
      <t xml:space="preserve">יצרף עותק </t>
    </r>
    <r>
      <rPr>
        <b/>
        <u/>
        <sz val="12"/>
        <color theme="1"/>
        <rFont val="David"/>
        <family val="2"/>
      </rPr>
      <t>נוסף</t>
    </r>
    <r>
      <rPr>
        <u/>
        <sz val="12"/>
        <color theme="1"/>
        <rFont val="David"/>
        <family val="2"/>
      </rPr>
      <t xml:space="preserve"> מושחר בפורמט דיגיטלי</t>
    </r>
    <r>
      <rPr>
        <sz val="12"/>
        <color theme="1"/>
        <rFont val="David"/>
        <family val="2"/>
      </rPr>
      <t>.</t>
    </r>
  </si>
  <si>
    <t>10.6.5</t>
  </si>
  <si>
    <t>ניסיון מקצועי בניהול פרויקטים בתחום התרבות</t>
  </si>
  <si>
    <t>כל פרויקט מעבר לנדרש בתנאי הסף (שלושה פרויקטים), שבוצע בעשר השנים האחרונות, בו היה שותף הפרויקטור, יקבל המציע 5 נקודות, ועד 20 נקודות עבור 4 פרויקטים</t>
  </si>
  <si>
    <r>
      <rPr>
        <b/>
        <sz val="12"/>
        <rFont val="David"/>
        <family val="2"/>
      </rPr>
      <t>ניסיון מקצועי בניהול פרויקטים בתחום התרבות לחברה הערבית</t>
    </r>
    <r>
      <rPr>
        <sz val="12"/>
        <rFont val="David"/>
        <family val="2"/>
      </rPr>
      <t>:
בסעיף זה ייבחן ניסיונו המקצועי של הפרויקטור המוצע בניהול פרויקטים לחברה הערבית הנתמכים על ידי מנהל התרבות או ניהול פרויקטים לחברה הערבית במוסד תרבות נתמך באחת מתקנות מנהל התרבות לחברה הערבית.
עבור כל פרויקט כהגדרתו בסעיף ‎6.2.2 למכרז, שבוצע בעשר השנים האחרונות, בו היה שותף הפרויקטור, יקבל המציע 4 נקודות, ועד 20 נקודות עבור 5 פרויקטים.'.</t>
    </r>
  </si>
  <si>
    <t>10.6.3.1</t>
  </si>
  <si>
    <t>10.6.3.2</t>
  </si>
  <si>
    <t>עבור כל שנה קלנדרית מלאה בניהול מוסד תרבות נתמך, שנוהל על ידי הפרוייקטור, יקבל המציע 2 נקודות, ועד 20 נקודות עבור 10 שנים.</t>
  </si>
  <si>
    <t xml:space="preserve"> בסעיף זה ייבחן ניסיונו המקצועי של הפרויקטור המוצע בניהול מוסד תרבות נתמך באחת מתקנות מנהל התרבות, הניקוד במסגרת אמת מידה זו ינתן כדלקמן:</t>
  </si>
  <si>
    <t xml:space="preserve">	עבור כל שנה קלנדרית מלאה בניהול מוסד תרבות ערבי נתמך, יקבל המציע 1 נקודות, ועד 10 נקודות עבור 10 שנים.</t>
  </si>
  <si>
    <t>יש לציין את מספר השנים הקלנדריות המלאות בניהול מוסד תרבות נתמך</t>
  </si>
  <si>
    <t>עבור כל פרויקט כהגדרתו בסעיף ‎6.2.2 למכרז, שבוצע בעשר השנים האחרונות, בו היה שותף הפרויקטור, יקבל המציע 4 נקודות, ועד 20 נקודות עבור 5 פרויקטים.</t>
  </si>
  <si>
    <t>ראה לשונית חו"ד</t>
  </si>
  <si>
    <t>חו"ד מלקוחות קודמים</t>
  </si>
  <si>
    <t>התרשמות מקצועיות ואישית</t>
  </si>
  <si>
    <t>היכרותו וניסיינו בעבודה בתחום התרבות</t>
  </si>
  <si>
    <t>היכרותו וניסיינו בעבודה עם אנשים מהחברה הערבית</t>
  </si>
  <si>
    <t>התרשמות מעמדתו של הפרויקטור מהשירותים הנדרשים</t>
  </si>
  <si>
    <t xml:space="preserve">	עמידת הפרויקטור בדרישות המזמין, איכות העבודה שסופקה ללקוחות </t>
  </si>
  <si>
    <t xml:space="preserve">	עמידה בלוחות זמנים </t>
  </si>
  <si>
    <t xml:space="preserve">	גמישות והיענות לצרכי הלקוח </t>
  </si>
  <si>
    <t>3</t>
  </si>
  <si>
    <t>4</t>
  </si>
  <si>
    <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</si>
</sst>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9" x14ac:knownFonts="1">
    <font>
      <sz val="11"/>
      <color theme="1"/>
      <name val="Arial"/>
      <family val="2"/>
      <charset val="177"/>
      <scheme val="minor"/>
    </font>
    <font>
      <sz val="11"/>
      <color theme="1"/>
      <name val="David"/>
      <family val="2"/>
      <charset val="177"/>
    </font>
    <font>
      <b/>
      <sz val="12"/>
      <color theme="1"/>
      <name val="David"/>
      <family val="2"/>
      <charset val="177"/>
    </font>
    <font>
      <b/>
      <sz val="11"/>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b/>
      <sz val="12"/>
      <name val="David"/>
      <family val="2"/>
      <charset val="177"/>
    </font>
    <font>
      <sz val="11"/>
      <name val="David"/>
      <family val="2"/>
      <charset val="177"/>
    </font>
    <font>
      <b/>
      <sz val="16"/>
      <color theme="1"/>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u/>
      <sz val="12"/>
      <name val="David"/>
      <family val="2"/>
      <charset val="177"/>
    </font>
    <font>
      <b/>
      <sz val="12"/>
      <color theme="1"/>
      <name val="Arial"/>
      <family val="2"/>
      <charset val="177"/>
      <scheme val="minor"/>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color theme="0"/>
      <name val="Arial"/>
      <family val="2"/>
      <scheme val="minor"/>
    </font>
    <font>
      <u/>
      <sz val="11"/>
      <color theme="10"/>
      <name val="Arial"/>
      <family val="2"/>
      <charset val="177"/>
      <scheme val="minor"/>
    </font>
    <font>
      <u/>
      <sz val="12"/>
      <color theme="1"/>
      <name val="David"/>
      <family val="2"/>
    </font>
    <font>
      <b/>
      <sz val="12"/>
      <name val="David"/>
      <family val="2"/>
    </font>
    <font>
      <b/>
      <u/>
      <sz val="12"/>
      <color theme="1"/>
      <name val="David"/>
      <family val="2"/>
    </font>
    <font>
      <sz val="11"/>
      <color theme="1"/>
      <name val="David"/>
      <family val="2"/>
    </font>
  </fonts>
  <fills count="23">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rgb="FFFFFF00"/>
        <bgColor indexed="64"/>
      </patternFill>
    </fill>
  </fills>
  <borders count="47">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s>
  <cellStyleXfs count="3">
    <xf numFmtId="0" fontId="0" fillId="0" borderId="0"/>
    <xf numFmtId="9" fontId="4" fillId="0" borderId="0" applyFont="0" applyFill="0" applyBorder="0" applyAlignment="0" applyProtection="0"/>
    <xf numFmtId="0" fontId="24" fillId="0" borderId="0" applyNumberFormat="0" applyFill="0" applyBorder="0" applyAlignment="0" applyProtection="0"/>
  </cellStyleXfs>
  <cellXfs count="151">
    <xf numFmtId="0" fontId="0" fillId="0" borderId="0" xfId="0"/>
    <xf numFmtId="0" fontId="0" fillId="0" borderId="11" xfId="0" applyBorder="1" applyAlignment="1">
      <alignment horizontal="center" vertical="center"/>
    </xf>
    <xf numFmtId="0" fontId="0" fillId="0" borderId="0" xfId="0" applyProtection="1"/>
    <xf numFmtId="0" fontId="5" fillId="10" borderId="16" xfId="0" applyFont="1" applyFill="1" applyBorder="1" applyAlignment="1" applyProtection="1">
      <alignment horizontal="center"/>
    </xf>
    <xf numFmtId="0" fontId="5" fillId="10" borderId="24" xfId="0" applyFont="1" applyFill="1" applyBorder="1" applyProtection="1"/>
    <xf numFmtId="0" fontId="3" fillId="10" borderId="25" xfId="0" applyFont="1" applyFill="1" applyBorder="1" applyAlignment="1" applyProtection="1">
      <alignment horizontal="center" vertical="center" wrapText="1"/>
    </xf>
    <xf numFmtId="2" fontId="6" fillId="11" borderId="19" xfId="0" applyNumberFormat="1" applyFont="1" applyFill="1" applyBorder="1" applyAlignment="1" applyProtection="1">
      <alignment horizontal="center" vertical="center"/>
    </xf>
    <xf numFmtId="9" fontId="7" fillId="9" borderId="11" xfId="0" applyNumberFormat="1" applyFont="1" applyFill="1" applyBorder="1" applyAlignment="1" applyProtection="1">
      <alignment horizontal="center" vertical="center"/>
    </xf>
    <xf numFmtId="0" fontId="7" fillId="9" borderId="21" xfId="0" applyFont="1" applyFill="1" applyBorder="1" applyAlignment="1" applyProtection="1">
      <alignment vertical="center"/>
    </xf>
    <xf numFmtId="2" fontId="7" fillId="9" borderId="19" xfId="0" applyNumberFormat="1" applyFont="1" applyFill="1" applyBorder="1" applyAlignment="1" applyProtection="1">
      <alignment horizontal="center" vertical="center"/>
    </xf>
    <xf numFmtId="9" fontId="0" fillId="11" borderId="11" xfId="0" applyNumberFormat="1" applyFill="1" applyBorder="1" applyAlignment="1" applyProtection="1">
      <alignment horizontal="center" vertical="center"/>
    </xf>
    <xf numFmtId="0" fontId="6" fillId="11" borderId="21" xfId="0" applyFont="1" applyFill="1" applyBorder="1" applyAlignment="1" applyProtection="1">
      <alignment vertical="center"/>
    </xf>
    <xf numFmtId="0" fontId="13" fillId="0" borderId="0" xfId="0" applyFont="1" applyBorder="1"/>
    <xf numFmtId="0" fontId="13" fillId="0" borderId="0" xfId="0" applyFont="1"/>
    <xf numFmtId="0" fontId="13" fillId="0" borderId="26" xfId="0" applyFont="1" applyBorder="1"/>
    <xf numFmtId="0" fontId="0" fillId="0" borderId="0" xfId="0" applyAlignment="1" applyProtection="1">
      <alignment vertical="top"/>
      <protection hidden="1"/>
    </xf>
    <xf numFmtId="0" fontId="0" fillId="3" borderId="0" xfId="0" applyFill="1" applyAlignment="1" applyProtection="1">
      <alignment vertical="top"/>
      <protection hidden="1"/>
    </xf>
    <xf numFmtId="0" fontId="0" fillId="3"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35" xfId="0" applyBorder="1" applyAlignment="1" applyProtection="1">
      <alignment vertical="top"/>
      <protection hidden="1"/>
    </xf>
    <xf numFmtId="0" fontId="0" fillId="3" borderId="0" xfId="0" applyFill="1" applyAlignment="1" applyProtection="1">
      <alignment vertical="top" wrapText="1"/>
      <protection hidden="1"/>
    </xf>
    <xf numFmtId="49" fontId="20" fillId="0" borderId="3" xfId="0" applyNumberFormat="1" applyFont="1" applyFill="1" applyBorder="1" applyAlignment="1" applyProtection="1">
      <alignment horizontal="center" vertical="top" wrapText="1" readingOrder="2"/>
      <protection hidden="1"/>
    </xf>
    <xf numFmtId="49" fontId="12" fillId="0" borderId="3" xfId="0" applyNumberFormat="1" applyFont="1" applyFill="1" applyBorder="1" applyAlignment="1">
      <alignment horizontal="center" vertical="top" wrapText="1"/>
    </xf>
    <xf numFmtId="49" fontId="19" fillId="20" borderId="34" xfId="0" applyNumberFormat="1" applyFont="1" applyFill="1" applyBorder="1" applyAlignment="1" applyProtection="1">
      <alignment horizontal="center" vertical="top"/>
      <protection hidden="1"/>
    </xf>
    <xf numFmtId="49" fontId="22" fillId="21" borderId="15" xfId="0" applyNumberFormat="1" applyFont="1" applyFill="1" applyBorder="1" applyAlignment="1" applyProtection="1">
      <alignment horizontal="center" vertical="top" wrapText="1"/>
      <protection hidden="1"/>
    </xf>
    <xf numFmtId="49" fontId="18" fillId="21" borderId="11" xfId="0" applyNumberFormat="1" applyFont="1" applyFill="1" applyBorder="1" applyAlignment="1" applyProtection="1">
      <alignment horizontal="center" vertical="top" wrapText="1" readingOrder="2"/>
      <protection hidden="1"/>
    </xf>
    <xf numFmtId="49" fontId="18" fillId="6" borderId="11" xfId="0" applyNumberFormat="1" applyFont="1" applyFill="1" applyBorder="1" applyAlignment="1" applyProtection="1">
      <alignment horizontal="center" vertical="top" wrapText="1" readingOrder="2"/>
      <protection hidden="1"/>
    </xf>
    <xf numFmtId="49" fontId="18" fillId="16" borderId="11" xfId="0" applyNumberFormat="1" applyFont="1" applyFill="1" applyBorder="1" applyAlignment="1" applyProtection="1">
      <alignment horizontal="center" vertical="top" readingOrder="2"/>
      <protection hidden="1"/>
    </xf>
    <xf numFmtId="0" fontId="22" fillId="0" borderId="8" xfId="0" applyNumberFormat="1" applyFont="1" applyFill="1" applyBorder="1" applyAlignment="1" applyProtection="1">
      <alignment horizontal="center" vertical="top" wrapText="1"/>
      <protection hidden="1"/>
    </xf>
    <xf numFmtId="0" fontId="18" fillId="10" borderId="19" xfId="0" applyFont="1" applyFill="1" applyBorder="1" applyAlignment="1" applyProtection="1">
      <alignment horizontal="center" vertical="center" wrapText="1"/>
    </xf>
    <xf numFmtId="0" fontId="11" fillId="0" borderId="0" xfId="0" applyFont="1" applyAlignment="1" applyProtection="1">
      <alignment wrapText="1"/>
    </xf>
    <xf numFmtId="0" fontId="18" fillId="5" borderId="9" xfId="0" applyFont="1" applyFill="1" applyBorder="1" applyAlignment="1" applyProtection="1">
      <alignment vertical="center" wrapText="1"/>
    </xf>
    <xf numFmtId="0" fontId="18" fillId="8" borderId="2" xfId="0" applyFont="1" applyFill="1" applyBorder="1" applyAlignment="1" applyProtection="1">
      <alignment vertical="center" wrapText="1"/>
    </xf>
    <xf numFmtId="2" fontId="18" fillId="8" borderId="22" xfId="0" applyNumberFormat="1" applyFont="1" applyFill="1" applyBorder="1" applyAlignment="1" applyProtection="1">
      <alignment horizontal="center" vertical="center" wrapText="1"/>
    </xf>
    <xf numFmtId="0" fontId="0" fillId="4" borderId="21" xfId="0" applyFill="1" applyBorder="1" applyAlignment="1">
      <alignment horizontal="center" vertical="center" wrapText="1"/>
    </xf>
    <xf numFmtId="0" fontId="0" fillId="0" borderId="0" xfId="0" applyBorder="1"/>
    <xf numFmtId="0" fontId="1" fillId="0" borderId="21" xfId="0" applyFont="1" applyBorder="1" applyAlignment="1">
      <alignment horizontal="center" vertical="center" wrapText="1"/>
    </xf>
    <xf numFmtId="0" fontId="3" fillId="15" borderId="11" xfId="0" applyFont="1" applyFill="1" applyBorder="1" applyAlignment="1">
      <alignment horizontal="right" vertical="top" wrapText="1"/>
    </xf>
    <xf numFmtId="0" fontId="2" fillId="7" borderId="39" xfId="0" applyFont="1" applyFill="1" applyBorder="1" applyAlignment="1" applyProtection="1">
      <alignment horizontal="center" vertical="center" wrapText="1"/>
      <protection hidden="1"/>
    </xf>
    <xf numFmtId="0" fontId="2" fillId="7" borderId="30" xfId="0" applyFont="1" applyFill="1" applyBorder="1" applyAlignment="1" applyProtection="1">
      <alignment horizontal="center" vertical="center" wrapText="1"/>
      <protection hidden="1"/>
    </xf>
    <xf numFmtId="0" fontId="3" fillId="15" borderId="15" xfId="0" applyFont="1" applyFill="1" applyBorder="1" applyAlignment="1">
      <alignment horizontal="right" vertical="center" wrapText="1"/>
    </xf>
    <xf numFmtId="9" fontId="9" fillId="2" borderId="18" xfId="1" applyFont="1" applyFill="1" applyBorder="1" applyAlignment="1" applyProtection="1">
      <alignment horizontal="center" vertical="center" wrapText="1" readingOrder="2"/>
      <protection hidden="1"/>
    </xf>
    <xf numFmtId="9" fontId="9" fillId="2" borderId="21" xfId="1" applyFont="1" applyFill="1" applyBorder="1" applyAlignment="1" applyProtection="1">
      <alignment horizontal="center" vertical="center" wrapText="1" readingOrder="2"/>
      <protection hidden="1"/>
    </xf>
    <xf numFmtId="0" fontId="8" fillId="7" borderId="20" xfId="0" applyFont="1" applyFill="1" applyBorder="1" applyAlignment="1" applyProtection="1">
      <alignment vertical="center" wrapText="1" readingOrder="2"/>
      <protection hidden="1"/>
    </xf>
    <xf numFmtId="0" fontId="8" fillId="13" borderId="20" xfId="0" applyFont="1" applyFill="1" applyBorder="1" applyAlignment="1" applyProtection="1">
      <alignment vertical="center" wrapText="1" readingOrder="2"/>
      <protection hidden="1"/>
    </xf>
    <xf numFmtId="0" fontId="8" fillId="16" borderId="20" xfId="0" applyFont="1" applyFill="1" applyBorder="1" applyAlignment="1" applyProtection="1">
      <alignment vertical="center" wrapText="1" readingOrder="2"/>
      <protection hidden="1"/>
    </xf>
    <xf numFmtId="0" fontId="8" fillId="7" borderId="11" xfId="0" applyFont="1" applyFill="1" applyBorder="1" applyAlignment="1" applyProtection="1">
      <alignment horizontal="center" vertical="center" wrapText="1" readingOrder="2"/>
      <protection hidden="1"/>
    </xf>
    <xf numFmtId="0" fontId="8" fillId="7" borderId="21" xfId="0" applyFont="1" applyFill="1" applyBorder="1" applyAlignment="1" applyProtection="1">
      <alignment horizontal="center" vertical="center" wrapText="1" readingOrder="2"/>
      <protection hidden="1"/>
    </xf>
    <xf numFmtId="0" fontId="8" fillId="13" borderId="11" xfId="0" applyFont="1" applyFill="1" applyBorder="1" applyAlignment="1" applyProtection="1">
      <alignment horizontal="center" vertical="center" wrapText="1" readingOrder="2"/>
      <protection hidden="1"/>
    </xf>
    <xf numFmtId="164" fontId="8" fillId="6" borderId="21" xfId="0" applyNumberFormat="1" applyFont="1" applyFill="1" applyBorder="1" applyAlignment="1" applyProtection="1">
      <alignment horizontal="center" vertical="center" wrapText="1" readingOrder="2"/>
      <protection hidden="1"/>
    </xf>
    <xf numFmtId="164" fontId="8" fillId="11" borderId="21" xfId="0" applyNumberFormat="1" applyFont="1" applyFill="1" applyBorder="1" applyAlignment="1" applyProtection="1">
      <alignment horizontal="center" vertical="center" wrapText="1" readingOrder="2"/>
      <protection hidden="1"/>
    </xf>
    <xf numFmtId="0" fontId="8" fillId="7" borderId="28" xfId="0" applyFont="1" applyFill="1" applyBorder="1" applyAlignment="1" applyProtection="1">
      <alignment horizontal="center" vertical="center" wrapText="1" readingOrder="2"/>
      <protection hidden="1"/>
    </xf>
    <xf numFmtId="164" fontId="8" fillId="6" borderId="11" xfId="0" applyNumberFormat="1" applyFont="1" applyFill="1" applyBorder="1" applyAlignment="1" applyProtection="1">
      <alignment horizontal="center" vertical="center" wrapText="1" readingOrder="2"/>
      <protection hidden="1"/>
    </xf>
    <xf numFmtId="164" fontId="12" fillId="11" borderId="11" xfId="0" applyNumberFormat="1" applyFont="1" applyFill="1" applyBorder="1" applyAlignment="1" applyProtection="1">
      <alignment horizontal="center" vertical="center" wrapText="1" readingOrder="2"/>
      <protection hidden="1"/>
    </xf>
    <xf numFmtId="0" fontId="8" fillId="7" borderId="36" xfId="0" applyFont="1" applyFill="1" applyBorder="1" applyAlignment="1" applyProtection="1">
      <alignment horizontal="center" vertical="center" wrapText="1" readingOrder="2"/>
      <protection hidden="1"/>
    </xf>
    <xf numFmtId="9" fontId="8" fillId="13" borderId="28" xfId="0" applyNumberFormat="1" applyFont="1" applyFill="1" applyBorder="1" applyAlignment="1" applyProtection="1">
      <alignment horizontal="center" vertical="center" wrapText="1" readingOrder="2"/>
      <protection hidden="1"/>
    </xf>
    <xf numFmtId="9" fontId="14" fillId="17" borderId="28" xfId="1" applyFont="1" applyFill="1" applyBorder="1" applyAlignment="1" applyProtection="1">
      <alignment horizontal="center" vertical="center" wrapText="1" readingOrder="2"/>
      <protection hidden="1"/>
    </xf>
    <xf numFmtId="1" fontId="16" fillId="16" borderId="28" xfId="1" applyNumberFormat="1" applyFont="1" applyFill="1" applyBorder="1" applyAlignment="1">
      <alignment horizontal="center" vertical="center"/>
    </xf>
    <xf numFmtId="0" fontId="8" fillId="7" borderId="19" xfId="0" applyFont="1" applyFill="1" applyBorder="1" applyAlignment="1" applyProtection="1">
      <alignment horizontal="center" vertical="center" wrapText="1" readingOrder="2"/>
      <protection hidden="1"/>
    </xf>
    <xf numFmtId="2" fontId="23" fillId="9" borderId="19" xfId="0" applyNumberFormat="1" applyFont="1" applyFill="1" applyBorder="1" applyAlignment="1" applyProtection="1">
      <alignment horizontal="center" vertical="center"/>
    </xf>
    <xf numFmtId="49" fontId="20" fillId="11" borderId="3"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49" fontId="20" fillId="11" borderId="8"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readingOrder="2"/>
      <protection hidden="1"/>
    </xf>
    <xf numFmtId="49" fontId="24" fillId="11" borderId="2" xfId="2" applyNumberFormat="1" applyFill="1" applyBorder="1" applyAlignment="1" applyProtection="1">
      <alignment horizontal="center" vertical="top" wrapText="1" readingOrder="2"/>
      <protection hidden="1"/>
    </xf>
    <xf numFmtId="49" fontId="0" fillId="0" borderId="0" xfId="0" applyNumberFormat="1" applyAlignment="1" applyProtection="1">
      <alignment horizontal="center"/>
    </xf>
    <xf numFmtId="0" fontId="8" fillId="19" borderId="43" xfId="0" applyFont="1" applyFill="1" applyBorder="1" applyAlignment="1" applyProtection="1">
      <alignment vertical="center" wrapText="1" readingOrder="2"/>
      <protection hidden="1"/>
    </xf>
    <xf numFmtId="1" fontId="16" fillId="19" borderId="30" xfId="1" applyNumberFormat="1" applyFont="1" applyFill="1" applyBorder="1" applyAlignment="1">
      <alignment horizontal="center" vertical="center"/>
    </xf>
    <xf numFmtId="0" fontId="8" fillId="12" borderId="39" xfId="0" applyFont="1" applyFill="1" applyBorder="1" applyAlignment="1" applyProtection="1">
      <alignment horizontal="center" vertical="center" wrapText="1" readingOrder="2"/>
      <protection hidden="1"/>
    </xf>
    <xf numFmtId="9" fontId="9" fillId="2" borderId="40" xfId="1" applyFont="1" applyFill="1" applyBorder="1" applyAlignment="1" applyProtection="1">
      <alignment horizontal="center" vertical="center" wrapText="1" readingOrder="2"/>
      <protection hidden="1"/>
    </xf>
    <xf numFmtId="9" fontId="11" fillId="5" borderId="27" xfId="1" applyFont="1" applyFill="1" applyBorder="1" applyAlignment="1" applyProtection="1">
      <alignment horizontal="center" vertical="center" wrapText="1"/>
    </xf>
    <xf numFmtId="0" fontId="8" fillId="13" borderId="20" xfId="0" applyFont="1" applyFill="1" applyBorder="1" applyAlignment="1" applyProtection="1">
      <alignment horizontal="right" vertical="top" wrapText="1" readingOrder="2"/>
      <protection hidden="1"/>
    </xf>
    <xf numFmtId="0" fontId="0" fillId="4" borderId="46" xfId="0" applyFill="1" applyBorder="1" applyAlignment="1">
      <alignment horizontal="center" vertical="center" wrapText="1"/>
    </xf>
    <xf numFmtId="0" fontId="3" fillId="15" borderId="10" xfId="0" applyFont="1" applyFill="1" applyBorder="1" applyAlignment="1">
      <alignment horizontal="right" vertical="center" wrapText="1"/>
    </xf>
    <xf numFmtId="49" fontId="20" fillId="0" borderId="4" xfId="0" applyNumberFormat="1" applyFont="1" applyFill="1" applyBorder="1" applyAlignment="1" applyProtection="1">
      <alignment horizontal="center" vertical="top" wrapText="1" readingOrder="2"/>
      <protection hidden="1"/>
    </xf>
    <xf numFmtId="0" fontId="8" fillId="12" borderId="39" xfId="0" applyFont="1" applyFill="1" applyBorder="1" applyAlignment="1" applyProtection="1">
      <alignment horizontal="center" vertical="center" wrapText="1" readingOrder="2"/>
      <protection hidden="1"/>
    </xf>
    <xf numFmtId="0" fontId="26" fillId="13" borderId="20" xfId="0" applyFont="1" applyFill="1" applyBorder="1" applyAlignment="1" applyProtection="1">
      <alignment horizontal="right" vertical="top" wrapText="1" readingOrder="2"/>
      <protection hidden="1"/>
    </xf>
    <xf numFmtId="0" fontId="8" fillId="7" borderId="11" xfId="0" applyFont="1" applyFill="1" applyBorder="1" applyAlignment="1" applyProtection="1">
      <alignment horizontal="center" vertical="center" wrapText="1" readingOrder="2"/>
      <protection hidden="1"/>
    </xf>
    <xf numFmtId="0" fontId="8" fillId="7" borderId="28" xfId="0" applyFont="1" applyFill="1" applyBorder="1" applyAlignment="1" applyProtection="1">
      <alignment horizontal="center" vertical="center" wrapText="1" readingOrder="2"/>
      <protection hidden="1"/>
    </xf>
    <xf numFmtId="49" fontId="12" fillId="0" borderId="4" xfId="0" applyNumberFormat="1" applyFont="1" applyFill="1" applyBorder="1" applyAlignment="1">
      <alignment horizontal="center" vertical="top" wrapText="1"/>
    </xf>
    <xf numFmtId="49" fontId="24" fillId="11" borderId="2" xfId="2" applyNumberFormat="1" applyFill="1" applyBorder="1" applyAlignment="1" applyProtection="1">
      <alignment horizontal="center" vertical="top" wrapText="1" readingOrder="1"/>
      <protection hidden="1"/>
    </xf>
    <xf numFmtId="49" fontId="28" fillId="0" borderId="4" xfId="0" applyNumberFormat="1" applyFont="1" applyFill="1" applyBorder="1" applyAlignment="1" applyProtection="1">
      <alignment horizontal="center" vertical="top" wrapText="1" readingOrder="2"/>
      <protection hidden="1"/>
    </xf>
    <xf numFmtId="164" fontId="26" fillId="11" borderId="11" xfId="0" applyNumberFormat="1" applyFont="1" applyFill="1" applyBorder="1" applyAlignment="1" applyProtection="1">
      <alignment horizontal="center" vertical="center" wrapText="1" readingOrder="2"/>
      <protection hidden="1"/>
    </xf>
    <xf numFmtId="49" fontId="18" fillId="16" borderId="39" xfId="0" applyNumberFormat="1" applyFont="1" applyFill="1" applyBorder="1" applyAlignment="1" applyProtection="1">
      <alignment horizontal="center" vertical="top" readingOrder="2"/>
      <protection hidden="1"/>
    </xf>
    <xf numFmtId="0" fontId="8" fillId="12" borderId="39" xfId="0" applyFont="1" applyFill="1" applyBorder="1" applyAlignment="1" applyProtection="1">
      <alignment horizontal="center" vertical="center" wrapText="1" readingOrder="2"/>
      <protection hidden="1"/>
    </xf>
    <xf numFmtId="49" fontId="11" fillId="16" borderId="28" xfId="0" applyNumberFormat="1" applyFont="1" applyFill="1" applyBorder="1" applyAlignment="1" applyProtection="1">
      <alignment horizontal="right" vertical="top" wrapText="1" readingOrder="2"/>
      <protection hidden="1"/>
    </xf>
    <xf numFmtId="49" fontId="11" fillId="16" borderId="32" xfId="0" applyNumberFormat="1" applyFont="1" applyFill="1" applyBorder="1" applyAlignment="1" applyProtection="1">
      <alignment horizontal="right" vertical="top" wrapText="1" readingOrder="2"/>
      <protection hidden="1"/>
    </xf>
    <xf numFmtId="49" fontId="18" fillId="19" borderId="7" xfId="0" applyNumberFormat="1" applyFont="1" applyFill="1" applyBorder="1" applyAlignment="1" applyProtection="1">
      <alignment horizontal="center" vertical="top" readingOrder="2"/>
      <protection hidden="1"/>
    </xf>
    <xf numFmtId="49" fontId="18" fillId="19" borderId="41" xfId="0" applyNumberFormat="1" applyFont="1" applyFill="1" applyBorder="1" applyAlignment="1" applyProtection="1">
      <alignment horizontal="center" vertical="top" readingOrder="2"/>
      <protection hidden="1"/>
    </xf>
    <xf numFmtId="49" fontId="18" fillId="19" borderId="23" xfId="0" applyNumberFormat="1" applyFont="1" applyFill="1" applyBorder="1" applyAlignment="1" applyProtection="1">
      <alignment horizontal="center" vertical="top" readingOrder="2"/>
      <protection hidden="1"/>
    </xf>
    <xf numFmtId="49" fontId="11" fillId="6" borderId="28" xfId="0" applyNumberFormat="1" applyFont="1" applyFill="1" applyBorder="1" applyAlignment="1" applyProtection="1">
      <alignment horizontal="right" vertical="top" wrapText="1" readingOrder="2"/>
      <protection hidden="1"/>
    </xf>
    <xf numFmtId="49" fontId="11" fillId="6" borderId="32" xfId="0" applyNumberFormat="1" applyFont="1" applyFill="1" applyBorder="1" applyAlignment="1" applyProtection="1">
      <alignment horizontal="right" vertical="top" wrapText="1" readingOrder="2"/>
      <protection hidden="1"/>
    </xf>
    <xf numFmtId="49" fontId="19" fillId="20" borderId="6" xfId="0" applyNumberFormat="1" applyFont="1" applyFill="1" applyBorder="1" applyAlignment="1" applyProtection="1">
      <alignment horizontal="center" vertical="top"/>
      <protection hidden="1"/>
    </xf>
    <xf numFmtId="49" fontId="19" fillId="20" borderId="5" xfId="0" applyNumberFormat="1" applyFont="1" applyFill="1" applyBorder="1" applyAlignment="1" applyProtection="1">
      <alignment horizontal="center" vertical="top"/>
      <protection hidden="1"/>
    </xf>
    <xf numFmtId="49" fontId="22" fillId="21" borderId="31" xfId="0" applyNumberFormat="1" applyFont="1" applyFill="1" applyBorder="1" applyAlignment="1" applyProtection="1">
      <alignment horizontal="center" vertical="top" wrapText="1"/>
      <protection hidden="1"/>
    </xf>
    <xf numFmtId="49" fontId="22" fillId="21" borderId="5" xfId="0" applyNumberFormat="1" applyFont="1" applyFill="1" applyBorder="1" applyAlignment="1" applyProtection="1">
      <alignment horizontal="center" vertical="top" wrapText="1"/>
      <protection hidden="1"/>
    </xf>
    <xf numFmtId="49" fontId="22" fillId="21" borderId="36" xfId="0" applyNumberFormat="1" applyFont="1" applyFill="1" applyBorder="1" applyAlignment="1" applyProtection="1">
      <alignment horizontal="center" vertical="top" wrapText="1"/>
      <protection hidden="1"/>
    </xf>
    <xf numFmtId="49" fontId="22" fillId="21" borderId="13" xfId="0" applyNumberFormat="1" applyFont="1" applyFill="1" applyBorder="1" applyAlignment="1" applyProtection="1">
      <alignment horizontal="center" vertical="top" wrapText="1"/>
      <protection hidden="1"/>
    </xf>
    <xf numFmtId="49" fontId="18" fillId="11" borderId="15" xfId="0" applyNumberFormat="1" applyFont="1" applyFill="1" applyBorder="1" applyAlignment="1" applyProtection="1">
      <alignment horizontal="center" wrapText="1"/>
      <protection hidden="1"/>
    </xf>
    <xf numFmtId="49" fontId="18" fillId="11" borderId="11" xfId="0" applyNumberFormat="1" applyFont="1" applyFill="1" applyBorder="1" applyAlignment="1" applyProtection="1">
      <alignment horizontal="center" wrapText="1"/>
      <protection hidden="1"/>
    </xf>
    <xf numFmtId="49" fontId="18" fillId="11" borderId="12" xfId="0" applyNumberFormat="1" applyFont="1" applyFill="1" applyBorder="1" applyAlignment="1" applyProtection="1">
      <alignment horizontal="center" wrapText="1"/>
      <protection hidden="1"/>
    </xf>
    <xf numFmtId="49" fontId="19" fillId="11" borderId="36" xfId="0" applyNumberFormat="1" applyFont="1" applyFill="1" applyBorder="1" applyAlignment="1" applyProtection="1">
      <alignment horizontal="center" vertical="top" wrapText="1"/>
      <protection hidden="1"/>
    </xf>
    <xf numFmtId="49" fontId="19" fillId="11" borderId="13" xfId="0" applyNumberFormat="1" applyFont="1" applyFill="1" applyBorder="1" applyAlignment="1" applyProtection="1">
      <alignment horizontal="center" vertical="top" wrapText="1"/>
      <protection hidden="1"/>
    </xf>
    <xf numFmtId="49" fontId="21" fillId="11" borderId="28" xfId="0" applyNumberFormat="1" applyFont="1" applyFill="1" applyBorder="1" applyAlignment="1" applyProtection="1">
      <alignment horizontal="center" vertical="top" wrapText="1"/>
      <protection hidden="1"/>
    </xf>
    <xf numFmtId="49" fontId="21" fillId="11" borderId="32" xfId="0" applyNumberFormat="1" applyFont="1" applyFill="1" applyBorder="1" applyAlignment="1" applyProtection="1">
      <alignment horizontal="center" vertical="top" wrapText="1"/>
      <protection hidden="1"/>
    </xf>
    <xf numFmtId="49" fontId="20" fillId="11" borderId="28" xfId="0" applyNumberFormat="1" applyFont="1" applyFill="1" applyBorder="1" applyAlignment="1" applyProtection="1">
      <alignment horizontal="center" vertical="top" wrapText="1"/>
      <protection hidden="1"/>
    </xf>
    <xf numFmtId="49" fontId="20" fillId="11" borderId="32" xfId="0" applyNumberFormat="1" applyFont="1" applyFill="1" applyBorder="1" applyAlignment="1" applyProtection="1">
      <alignment horizontal="center" vertical="top" wrapText="1"/>
      <protection hidden="1"/>
    </xf>
    <xf numFmtId="49" fontId="20" fillId="11" borderId="33" xfId="0" applyNumberFormat="1" applyFont="1" applyFill="1" applyBorder="1" applyAlignment="1" applyProtection="1">
      <alignment horizontal="center" vertical="top" wrapText="1"/>
      <protection hidden="1"/>
    </xf>
    <xf numFmtId="49" fontId="20" fillId="11" borderId="23" xfId="0" applyNumberFormat="1" applyFont="1" applyFill="1" applyBorder="1" applyAlignment="1" applyProtection="1">
      <alignment horizontal="center" vertical="top" wrapText="1"/>
      <protection hidden="1"/>
    </xf>
    <xf numFmtId="0" fontId="16" fillId="14" borderId="44" xfId="0" applyFont="1" applyFill="1" applyBorder="1" applyAlignment="1">
      <alignment horizontal="center" vertical="center"/>
    </xf>
    <xf numFmtId="0" fontId="16" fillId="14" borderId="45" xfId="0" applyFont="1" applyFill="1" applyBorder="1" applyAlignment="1">
      <alignment horizontal="center" vertical="center"/>
    </xf>
    <xf numFmtId="1" fontId="14" fillId="17" borderId="28" xfId="1" applyNumberFormat="1" applyFont="1" applyFill="1" applyBorder="1" applyAlignment="1" applyProtection="1">
      <alignment horizontal="center" vertical="center" wrapText="1" readingOrder="2"/>
      <protection hidden="1"/>
    </xf>
    <xf numFmtId="1" fontId="14" fillId="17" borderId="19" xfId="1" applyNumberFormat="1" applyFont="1" applyFill="1" applyBorder="1" applyAlignment="1" applyProtection="1">
      <alignment horizontal="center" vertical="center" wrapText="1" readingOrder="2"/>
      <protection hidden="1"/>
    </xf>
    <xf numFmtId="0" fontId="16" fillId="14" borderId="37" xfId="0" applyFont="1" applyFill="1" applyBorder="1" applyAlignment="1">
      <alignment horizontal="center" vertical="center"/>
    </xf>
    <xf numFmtId="0" fontId="16" fillId="14" borderId="32" xfId="0" applyFont="1" applyFill="1" applyBorder="1" applyAlignment="1">
      <alignment horizontal="center" vertical="center"/>
    </xf>
    <xf numFmtId="49" fontId="8" fillId="7" borderId="15" xfId="0" applyNumberFormat="1" applyFont="1" applyFill="1" applyBorder="1" applyAlignment="1" applyProtection="1">
      <alignment horizontal="center" vertical="center" wrapText="1" readingOrder="2"/>
      <protection hidden="1"/>
    </xf>
    <xf numFmtId="0" fontId="8" fillId="7" borderId="18" xfId="0" applyNumberFormat="1" applyFont="1" applyFill="1" applyBorder="1" applyAlignment="1" applyProtection="1">
      <alignment horizontal="center" vertical="center" wrapText="1" readingOrder="2"/>
      <protection hidden="1"/>
    </xf>
    <xf numFmtId="49" fontId="8" fillId="7" borderId="17" xfId="0" applyNumberFormat="1" applyFont="1" applyFill="1" applyBorder="1" applyAlignment="1" applyProtection="1">
      <alignment horizontal="center" vertical="center" wrapText="1" readingOrder="2"/>
      <protection hidden="1"/>
    </xf>
    <xf numFmtId="0" fontId="8" fillId="7" borderId="36" xfId="0" applyNumberFormat="1" applyFont="1" applyFill="1" applyBorder="1" applyAlignment="1" applyProtection="1">
      <alignment horizontal="center" vertical="center" wrapText="1" readingOrder="2"/>
      <protection hidden="1"/>
    </xf>
    <xf numFmtId="0" fontId="8" fillId="7" borderId="11" xfId="0" applyNumberFormat="1" applyFont="1" applyFill="1" applyBorder="1" applyAlignment="1" applyProtection="1">
      <alignment horizontal="center" vertical="center" wrapText="1" readingOrder="2"/>
      <protection hidden="1"/>
    </xf>
    <xf numFmtId="0" fontId="8" fillId="7" borderId="21" xfId="0" applyNumberFormat="1" applyFont="1" applyFill="1" applyBorder="1" applyAlignment="1" applyProtection="1">
      <alignment horizontal="center" vertical="center" wrapText="1" readingOrder="2"/>
      <protection hidden="1"/>
    </xf>
    <xf numFmtId="0" fontId="12" fillId="8" borderId="28" xfId="0" applyFont="1" applyFill="1" applyBorder="1" applyAlignment="1" applyProtection="1">
      <alignment horizontal="right" vertical="top" wrapText="1" readingOrder="2"/>
      <protection hidden="1"/>
    </xf>
    <xf numFmtId="0" fontId="12" fillId="8" borderId="32" xfId="0" applyFont="1" applyFill="1" applyBorder="1" applyAlignment="1" applyProtection="1">
      <alignment horizontal="right" vertical="top" wrapText="1" readingOrder="2"/>
      <protection hidden="1"/>
    </xf>
    <xf numFmtId="0" fontId="17" fillId="7" borderId="15" xfId="0" applyFont="1" applyFill="1" applyBorder="1" applyAlignment="1" applyProtection="1">
      <alignment horizontal="center" vertical="center" wrapText="1" readingOrder="2"/>
      <protection hidden="1"/>
    </xf>
    <xf numFmtId="0" fontId="17" fillId="7" borderId="38" xfId="0" applyFont="1" applyFill="1" applyBorder="1" applyAlignment="1" applyProtection="1">
      <alignment horizontal="center" vertical="center" wrapText="1" readingOrder="2"/>
      <protection hidden="1"/>
    </xf>
    <xf numFmtId="0" fontId="17" fillId="7" borderId="11" xfId="0" applyFont="1" applyFill="1" applyBorder="1" applyAlignment="1" applyProtection="1">
      <alignment horizontal="center" vertical="center" wrapText="1" readingOrder="2"/>
      <protection hidden="1"/>
    </xf>
    <xf numFmtId="0" fontId="17" fillId="7" borderId="20" xfId="0" applyFont="1" applyFill="1" applyBorder="1" applyAlignment="1" applyProtection="1">
      <alignment horizontal="center" vertical="center" wrapText="1" readingOrder="2"/>
      <protection hidden="1"/>
    </xf>
    <xf numFmtId="0" fontId="8" fillId="7" borderId="15" xfId="0" applyNumberFormat="1" applyFont="1" applyFill="1" applyBorder="1" applyAlignment="1" applyProtection="1">
      <alignment horizontal="center" vertical="center" wrapText="1" readingOrder="2"/>
      <protection hidden="1"/>
    </xf>
    <xf numFmtId="0" fontId="8" fillId="18" borderId="37" xfId="0" applyFont="1" applyFill="1" applyBorder="1" applyAlignment="1" applyProtection="1">
      <alignment horizontal="center" vertical="center" wrapText="1" readingOrder="2"/>
      <protection hidden="1"/>
    </xf>
    <xf numFmtId="0" fontId="8" fillId="18" borderId="19" xfId="0" applyFont="1" applyFill="1" applyBorder="1" applyAlignment="1" applyProtection="1">
      <alignment horizontal="center" vertical="center" wrapText="1" readingOrder="2"/>
      <protection hidden="1"/>
    </xf>
    <xf numFmtId="0" fontId="8" fillId="16" borderId="39" xfId="0" applyFont="1" applyFill="1" applyBorder="1" applyAlignment="1" applyProtection="1">
      <alignment horizontal="center" vertical="center" wrapText="1" readingOrder="2"/>
      <protection hidden="1"/>
    </xf>
    <xf numFmtId="0" fontId="8" fillId="16" borderId="10" xfId="0" applyFont="1" applyFill="1" applyBorder="1" applyAlignment="1" applyProtection="1">
      <alignment horizontal="center" vertical="center" wrapText="1" readingOrder="2"/>
      <protection hidden="1"/>
    </xf>
    <xf numFmtId="0" fontId="5" fillId="0" borderId="12" xfId="0" applyFont="1" applyBorder="1" applyAlignment="1">
      <alignment horizontal="center"/>
    </xf>
    <xf numFmtId="0" fontId="5" fillId="0" borderId="14" xfId="0" applyFont="1" applyBorder="1" applyAlignment="1">
      <alignment horizontal="center"/>
    </xf>
    <xf numFmtId="0" fontId="5" fillId="22" borderId="22" xfId="0" applyFont="1" applyFill="1" applyBorder="1" applyAlignment="1">
      <alignment horizontal="center"/>
    </xf>
    <xf numFmtId="0" fontId="5" fillId="22" borderId="14" xfId="0" applyFont="1" applyFill="1" applyBorder="1" applyAlignment="1">
      <alignment horizontal="center"/>
    </xf>
    <xf numFmtId="0" fontId="10" fillId="15" borderId="15" xfId="0" applyFont="1" applyFill="1" applyBorder="1" applyAlignment="1">
      <alignment horizontal="center" vertical="center" wrapText="1"/>
    </xf>
    <xf numFmtId="0" fontId="10" fillId="15" borderId="36" xfId="0" applyFont="1" applyFill="1" applyBorder="1" applyAlignment="1">
      <alignment horizontal="center" vertical="center" wrapText="1"/>
    </xf>
    <xf numFmtId="0" fontId="10" fillId="15" borderId="11" xfId="0" applyFont="1" applyFill="1" applyBorder="1" applyAlignment="1">
      <alignment horizontal="center" vertical="center" wrapText="1"/>
    </xf>
    <xf numFmtId="0" fontId="10" fillId="15" borderId="28" xfId="0" applyFont="1" applyFill="1" applyBorder="1" applyAlignment="1">
      <alignment horizontal="center" vertical="center" wrapText="1"/>
    </xf>
    <xf numFmtId="0" fontId="3" fillId="15" borderId="20" xfId="0" applyFont="1" applyFill="1" applyBorder="1" applyAlignment="1">
      <alignment horizontal="center" vertical="center" wrapText="1"/>
    </xf>
    <xf numFmtId="0" fontId="18" fillId="10" borderId="1" xfId="0" applyFont="1" applyFill="1" applyBorder="1" applyAlignment="1" applyProtection="1">
      <alignment horizontal="center" vertical="center" wrapText="1"/>
    </xf>
    <xf numFmtId="0" fontId="18" fillId="10" borderId="4" xfId="0" applyFont="1" applyFill="1" applyBorder="1" applyAlignment="1" applyProtection="1">
      <alignment horizontal="center" vertical="center" wrapText="1"/>
    </xf>
    <xf numFmtId="0" fontId="5" fillId="10" borderId="29" xfId="0" applyFont="1" applyFill="1" applyBorder="1" applyAlignment="1" applyProtection="1">
      <alignment horizontal="center"/>
    </xf>
    <xf numFmtId="0" fontId="5" fillId="10" borderId="13" xfId="0" applyFont="1" applyFill="1" applyBorder="1" applyAlignment="1" applyProtection="1">
      <alignment horizontal="center"/>
    </xf>
    <xf numFmtId="9" fontId="23" fillId="9" borderId="37" xfId="0" applyNumberFormat="1" applyFont="1" applyFill="1" applyBorder="1" applyAlignment="1" applyProtection="1">
      <alignment horizontal="center" vertical="center"/>
    </xf>
    <xf numFmtId="9" fontId="23" fillId="9" borderId="32" xfId="0" applyNumberFormat="1" applyFont="1" applyFill="1" applyBorder="1" applyAlignment="1" applyProtection="1">
      <alignment horizontal="center" vertical="center"/>
    </xf>
    <xf numFmtId="0" fontId="0" fillId="0" borderId="42" xfId="0" applyBorder="1" applyAlignment="1" applyProtection="1">
      <alignment horizontal="center"/>
    </xf>
    <xf numFmtId="49" fontId="11" fillId="16" borderId="37" xfId="0" applyNumberFormat="1" applyFont="1" applyFill="1" applyBorder="1" applyAlignment="1" applyProtection="1">
      <alignment horizontal="right" vertical="top" wrapText="1" readingOrder="2"/>
      <protection hidden="1"/>
    </xf>
    <xf numFmtId="0" fontId="0" fillId="0" borderId="19" xfId="0" applyBorder="1" applyAlignment="1">
      <alignment horizontal="right" vertical="top" wrapText="1" readingOrder="2"/>
    </xf>
    <xf numFmtId="0" fontId="12" fillId="13" borderId="20" xfId="0" applyFont="1" applyFill="1" applyBorder="1" applyAlignment="1" applyProtection="1">
      <alignment horizontal="right" vertical="top" wrapText="1" readingOrder="2"/>
      <protection hidden="1"/>
    </xf>
  </cellXfs>
  <cellStyles count="3">
    <cellStyle name="Normal" xfId="0" builtinId="0"/>
    <cellStyle name="Percent" xfId="1" builtinId="5"/>
    <cellStyle name="היפר-קישור" xfId="2" builtinId="8"/>
  </cellStyles>
  <dxfs count="213">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9"/>
  <sheetViews>
    <sheetView showGridLines="0" rightToLeft="1" tabSelected="1" view="pageBreakPreview" zoomScaleNormal="100" zoomScaleSheetLayoutView="100" workbookViewId="0">
      <pane xSplit="3" ySplit="2" topLeftCell="D3" activePane="bottomRight" state="frozen"/>
      <selection pane="topRight" activeCell="D1" sqref="D1"/>
      <selection pane="bottomLeft" activeCell="A3" sqref="A3"/>
      <selection pane="bottomRight" activeCell="B12" sqref="B12:C12"/>
    </sheetView>
  </sheetViews>
  <sheetFormatPr defaultColWidth="9" defaultRowHeight="13.8" x14ac:dyDescent="0.25"/>
  <cols>
    <col min="1" max="1" width="7.19921875" style="18" bestFit="1" customWidth="1"/>
    <col min="2" max="2" width="10" style="19" customWidth="1"/>
    <col min="3" max="3" width="56.3984375" style="18" customWidth="1"/>
    <col min="4" max="10" width="11.3984375" style="15" customWidth="1"/>
    <col min="11" max="16384" width="9" style="15"/>
  </cols>
  <sheetData>
    <row r="1" spans="1:10" s="63" customFormat="1" ht="19.2" x14ac:dyDescent="0.25">
      <c r="A1" s="98" t="s">
        <v>0</v>
      </c>
      <c r="B1" s="101" t="s">
        <v>1</v>
      </c>
      <c r="C1" s="102"/>
      <c r="D1" s="62">
        <v>1</v>
      </c>
      <c r="E1" s="62">
        <v>2</v>
      </c>
      <c r="F1" s="62">
        <v>3</v>
      </c>
      <c r="G1" s="62">
        <v>4</v>
      </c>
      <c r="H1" s="62">
        <v>5</v>
      </c>
      <c r="I1" s="62">
        <v>6</v>
      </c>
      <c r="J1" s="62">
        <v>7</v>
      </c>
    </row>
    <row r="2" spans="1:10" s="61" customFormat="1" ht="18" x14ac:dyDescent="0.25">
      <c r="A2" s="99"/>
      <c r="B2" s="103" t="s">
        <v>18</v>
      </c>
      <c r="C2" s="104"/>
      <c r="D2" s="60"/>
      <c r="E2" s="60"/>
      <c r="F2" s="60"/>
      <c r="G2" s="60"/>
      <c r="H2" s="60"/>
      <c r="I2" s="60"/>
      <c r="J2" s="60"/>
    </row>
    <row r="3" spans="1:10" s="61" customFormat="1" ht="18" x14ac:dyDescent="0.25">
      <c r="A3" s="99"/>
      <c r="B3" s="103" t="s">
        <v>19</v>
      </c>
      <c r="C3" s="104"/>
      <c r="D3" s="60"/>
      <c r="E3" s="60"/>
      <c r="F3" s="60"/>
      <c r="G3" s="60"/>
      <c r="H3" s="60"/>
      <c r="I3" s="60"/>
      <c r="J3" s="60"/>
    </row>
    <row r="4" spans="1:10" s="61" customFormat="1" ht="30.6" customHeight="1" x14ac:dyDescent="0.25">
      <c r="A4" s="99"/>
      <c r="B4" s="105" t="s">
        <v>22</v>
      </c>
      <c r="C4" s="106"/>
      <c r="D4" s="60"/>
      <c r="E4" s="60"/>
      <c r="F4" s="60"/>
      <c r="G4" s="60"/>
      <c r="H4" s="60"/>
      <c r="I4" s="60"/>
      <c r="J4" s="60"/>
    </row>
    <row r="5" spans="1:10" s="61" customFormat="1" x14ac:dyDescent="0.25">
      <c r="A5" s="99"/>
      <c r="B5" s="105" t="s">
        <v>13</v>
      </c>
      <c r="C5" s="106"/>
      <c r="D5" s="60"/>
      <c r="E5" s="60"/>
      <c r="F5" s="60"/>
      <c r="G5" s="60"/>
      <c r="H5" s="60"/>
      <c r="I5" s="60"/>
      <c r="J5" s="60"/>
    </row>
    <row r="6" spans="1:10" s="61" customFormat="1" ht="14.4" thickBot="1" x14ac:dyDescent="0.3">
      <c r="A6" s="100"/>
      <c r="B6" s="107" t="s">
        <v>26</v>
      </c>
      <c r="C6" s="108"/>
      <c r="D6" s="64"/>
      <c r="E6" s="64"/>
      <c r="F6" s="64"/>
      <c r="G6" s="64"/>
      <c r="H6" s="64"/>
      <c r="I6" s="64"/>
      <c r="J6" s="80"/>
    </row>
    <row r="7" spans="1:10" ht="34.200000000000003" thickBot="1" x14ac:dyDescent="0.3">
      <c r="A7" s="23" t="s">
        <v>27</v>
      </c>
      <c r="B7" s="92" t="s">
        <v>28</v>
      </c>
      <c r="C7" s="93"/>
      <c r="D7" s="28" t="str">
        <f t="shared" ref="D7:J7" si="0">IF(OR(D8="פסילה",D13="פסילה"),"פסילה",IF(OR(D8="נדרשת השלמה",D13="נדרשת השלמה"),"נדרשת השלמה","עמידה בדרישות"))</f>
        <v>נדרשת השלמה</v>
      </c>
      <c r="E7" s="28" t="str">
        <f t="shared" si="0"/>
        <v>נדרשת השלמה</v>
      </c>
      <c r="F7" s="28" t="str">
        <f t="shared" si="0"/>
        <v>נדרשת השלמה</v>
      </c>
      <c r="G7" s="28" t="str">
        <f t="shared" si="0"/>
        <v>נדרשת השלמה</v>
      </c>
      <c r="H7" s="28" t="str">
        <f t="shared" si="0"/>
        <v>נדרשת השלמה</v>
      </c>
      <c r="I7" s="28" t="str">
        <f t="shared" si="0"/>
        <v>נדרשת השלמה</v>
      </c>
      <c r="J7" s="28" t="str">
        <f t="shared" si="0"/>
        <v>נדרשת השלמה</v>
      </c>
    </row>
    <row r="8" spans="1:10" s="20" customFormat="1" ht="33.6" x14ac:dyDescent="0.25">
      <c r="A8" s="25" t="s">
        <v>29</v>
      </c>
      <c r="B8" s="96" t="s">
        <v>41</v>
      </c>
      <c r="C8" s="97"/>
      <c r="D8" s="28" t="str">
        <f t="array" ref="D8">IF(SUM(LEN(D9:D12)-LEN(SUBSTITUTE(D9:D12,"V","")))+SUM(LEN(D9:D12)-LEN(SUBSTITUTE(D9:D12,"ל.ר.","")))/LEN("ל.ר.")=4,"עמידה בדרישות",IF(SUM(LEN(D9:D12)-LEN(SUBSTITUTE(D9:D12,"X","")))&gt;0,"פסילה","נדרשת השלמה"))</f>
        <v>נדרשת השלמה</v>
      </c>
      <c r="E8" s="28" t="str">
        <f t="array" ref="E8">IF(SUM(LEN(E9:E12)-LEN(SUBSTITUTE(E9:E12,"V","")))+SUM(LEN(E9:E12)-LEN(SUBSTITUTE(E9:E12,"ל.ר.","")))/LEN("ל.ר.")=4,"עמידה בדרישות",IF(SUM(LEN(E9:E12)-LEN(SUBSTITUTE(E9:E12,"X","")))&gt;0,"פסילה","נדרשת השלמה"))</f>
        <v>נדרשת השלמה</v>
      </c>
      <c r="F8" s="28" t="str">
        <f t="array" ref="F8">IF(SUM(LEN(F9:F12)-LEN(SUBSTITUTE(F9:F12,"V","")))+SUM(LEN(F9:F12)-LEN(SUBSTITUTE(F9:F12,"ל.ר.","")))/LEN("ל.ר.")=4,"עמידה בדרישות",IF(SUM(LEN(F9:F12)-LEN(SUBSTITUTE(F9:F12,"X","")))&gt;0,"פסילה","נדרשת השלמה"))</f>
        <v>נדרשת השלמה</v>
      </c>
      <c r="G8" s="28" t="str">
        <f t="array" ref="G8">IF(SUM(LEN(G9:G12)-LEN(SUBSTITUTE(G9:G12,"V","")))+SUM(LEN(G9:G12)-LEN(SUBSTITUTE(G9:G12,"ל.ר.","")))/LEN("ל.ר.")=4,"עמידה בדרישות",IF(SUM(LEN(G9:G12)-LEN(SUBSTITUTE(G9:G12,"X","")))&gt;0,"פסילה","נדרשת השלמה"))</f>
        <v>נדרשת השלמה</v>
      </c>
      <c r="H8" s="28" t="str">
        <f t="array" ref="H8">IF(SUM(LEN(H9:H12)-LEN(SUBSTITUTE(H9:H12,"V","")))+SUM(LEN(H9:H12)-LEN(SUBSTITUTE(H9:H12,"ל.ר.","")))/LEN("ל.ר.")=4,"עמידה בדרישות",IF(SUM(LEN(H9:H12)-LEN(SUBSTITUTE(H9:H12,"X","")))&gt;0,"פסילה","נדרשת השלמה"))</f>
        <v>נדרשת השלמה</v>
      </c>
      <c r="I8" s="28" t="str">
        <f t="array" ref="I8">IF(SUM(LEN(I9:I12)-LEN(SUBSTITUTE(I9:I12,"V","")))+SUM(LEN(I9:I12)-LEN(SUBSTITUTE(I9:I12,"ל.ר.","")))/LEN("ל.ר.")=4,"עמידה בדרישות",IF(SUM(LEN(I9:I12)-LEN(SUBSTITUTE(I9:I12,"X","")))&gt;0,"פסילה","נדרשת השלמה"))</f>
        <v>נדרשת השלמה</v>
      </c>
      <c r="J8" s="28" t="str">
        <f t="array" ref="J8">IF(SUM(LEN(J9:J12)-LEN(SUBSTITUTE(J9:J12,"V","")))+SUM(LEN(J9:J12)-LEN(SUBSTITUTE(J9:J12,"ל.ר.","")))/LEN("ל.ר.")=4,"עמידה בדרישות",IF(SUM(LEN(J9:J12)-LEN(SUBSTITUTE(J9:J12,"X","")))&gt;0,"פסילה","נדרשת השלמה"))</f>
        <v>נדרשת השלמה</v>
      </c>
    </row>
    <row r="9" spans="1:10" s="20" customFormat="1" ht="15.6" customHeight="1" x14ac:dyDescent="0.25">
      <c r="A9" s="26" t="s">
        <v>42</v>
      </c>
      <c r="B9" s="90" t="s">
        <v>77</v>
      </c>
      <c r="C9" s="91"/>
      <c r="D9" s="21"/>
      <c r="E9" s="21"/>
      <c r="F9" s="21"/>
      <c r="G9" s="21"/>
      <c r="H9" s="21"/>
      <c r="I9" s="21"/>
      <c r="J9" s="21"/>
    </row>
    <row r="10" spans="1:10" s="20" customFormat="1" ht="40.200000000000003" customHeight="1" x14ac:dyDescent="0.25">
      <c r="A10" s="26" t="s">
        <v>65</v>
      </c>
      <c r="B10" s="90" t="s">
        <v>78</v>
      </c>
      <c r="C10" s="91"/>
      <c r="D10" s="74"/>
      <c r="E10" s="74"/>
      <c r="F10" s="74"/>
      <c r="G10" s="74"/>
      <c r="H10" s="74"/>
      <c r="I10" s="74"/>
      <c r="J10" s="74"/>
    </row>
    <row r="11" spans="1:10" s="20" customFormat="1" ht="67.2" customHeight="1" x14ac:dyDescent="0.25">
      <c r="A11" s="26" t="s">
        <v>66</v>
      </c>
      <c r="B11" s="90" t="s">
        <v>79</v>
      </c>
      <c r="C11" s="91"/>
      <c r="D11" s="74"/>
      <c r="E11" s="74"/>
      <c r="F11" s="74"/>
      <c r="G11" s="74"/>
      <c r="H11" s="74"/>
      <c r="I11" s="74"/>
      <c r="J11" s="74"/>
    </row>
    <row r="12" spans="1:10" s="20" customFormat="1" ht="78.599999999999994" customHeight="1" thickBot="1" x14ac:dyDescent="0.3">
      <c r="A12" s="26" t="s">
        <v>67</v>
      </c>
      <c r="B12" s="90" t="s">
        <v>80</v>
      </c>
      <c r="C12" s="91"/>
      <c r="D12" s="74"/>
      <c r="E12" s="74"/>
      <c r="F12" s="74"/>
      <c r="G12" s="74"/>
      <c r="H12" s="74"/>
      <c r="I12" s="74"/>
      <c r="J12" s="74"/>
    </row>
    <row r="13" spans="1:10" s="17" customFormat="1" ht="34.200000000000003" thickBot="1" x14ac:dyDescent="0.3">
      <c r="A13" s="24" t="s">
        <v>30</v>
      </c>
      <c r="B13" s="94" t="s">
        <v>81</v>
      </c>
      <c r="C13" s="95"/>
      <c r="D13" s="28" t="str">
        <f t="array" ref="D13">IF(SUM(LEN(D14:D15)-LEN(SUBSTITUTE(D14:D15,"V","")))+SUM(LEN(D14:D15)-LEN(SUBSTITUTE(D14:D15,"ל.ר.","")))/LEN("ל.ר.")=4,"עמידה בדרישות",IF(SUM(LEN(D14:D15)-LEN(SUBSTITUTE(D14:D15,"X","")))&gt;0,"פסילה","נדרשת השלמה"))</f>
        <v>נדרשת השלמה</v>
      </c>
      <c r="E13" s="28" t="str">
        <f t="array" ref="E13">IF(SUM(LEN(E14:E15)-LEN(SUBSTITUTE(E14:E15,"V","")))+SUM(LEN(E14:E15)-LEN(SUBSTITUTE(E14:E15,"ל.ר.","")))/LEN("ל.ר.")=4,"עמידה בדרישות",IF(SUM(LEN(E14:E15)-LEN(SUBSTITUTE(E14:E15,"X","")))&gt;0,"פסילה","נדרשת השלמה"))</f>
        <v>נדרשת השלמה</v>
      </c>
      <c r="F13" s="28" t="str">
        <f t="array" ref="F13">IF(SUM(LEN(F14:F15)-LEN(SUBSTITUTE(F14:F15,"V","")))+SUM(LEN(F14:F15)-LEN(SUBSTITUTE(F14:F15,"ל.ר.","")))/LEN("ל.ר.")=4,"עמידה בדרישות",IF(SUM(LEN(F14:F15)-LEN(SUBSTITUTE(F14:F15,"X","")))&gt;0,"פסילה","נדרשת השלמה"))</f>
        <v>נדרשת השלמה</v>
      </c>
      <c r="G13" s="28" t="str">
        <f t="array" ref="G13">IF(SUM(LEN(G14:G15)-LEN(SUBSTITUTE(G14:G15,"V","")))+SUM(LEN(G14:G15)-LEN(SUBSTITUTE(G14:G15,"ל.ר.","")))/LEN("ל.ר.")=4,"עמידה בדרישות",IF(SUM(LEN(G14:G15)-LEN(SUBSTITUTE(G14:G15,"X","")))&gt;0,"פסילה","נדרשת השלמה"))</f>
        <v>נדרשת השלמה</v>
      </c>
      <c r="H13" s="28" t="str">
        <f t="array" ref="H13">IF(SUM(LEN(H14:H15)-LEN(SUBSTITUTE(H14:H15,"V","")))+SUM(LEN(H14:H15)-LEN(SUBSTITUTE(H14:H15,"ל.ר.","")))/LEN("ל.ר.")=4,"עמידה בדרישות",IF(SUM(LEN(H14:H15)-LEN(SUBSTITUTE(H14:H15,"X","")))&gt;0,"פסילה","נדרשת השלמה"))</f>
        <v>נדרשת השלמה</v>
      </c>
      <c r="I13" s="28" t="str">
        <f t="array" ref="I13">IF(SUM(LEN(I14:I15)-LEN(SUBSTITUTE(I14:I15,"V","")))+SUM(LEN(I14:I15)-LEN(SUBSTITUTE(I14:I15,"ל.ר.","")))/LEN("ל.ר.")=4,"עמידה בדרישות",IF(SUM(LEN(I14:I15)-LEN(SUBSTITUTE(I14:I15,"X","")))&gt;0,"פסילה","נדרשת השלמה"))</f>
        <v>נדרשת השלמה</v>
      </c>
      <c r="J13" s="28" t="str">
        <f t="array" ref="J13">IF(SUM(LEN(J14:J15)-LEN(SUBSTITUTE(J14:J15,"V","")))+SUM(LEN(J14:J15)-LEN(SUBSTITUTE(J14:J15,"ל.ר.","")))/LEN("ל.ר.")=4,"עמידה בדרישות",IF(SUM(LEN(J14:J15)-LEN(SUBSTITUTE(J14:J15,"X","")))&gt;0,"פסילה","נדרשת השלמה"))</f>
        <v>נדרשת השלמה</v>
      </c>
    </row>
    <row r="14" spans="1:10" s="16" customFormat="1" ht="24.6" customHeight="1" x14ac:dyDescent="0.25">
      <c r="A14" s="26" t="s">
        <v>43</v>
      </c>
      <c r="B14" s="90" t="s">
        <v>82</v>
      </c>
      <c r="C14" s="91"/>
      <c r="D14" s="21"/>
      <c r="E14" s="21"/>
      <c r="F14" s="21"/>
      <c r="G14" s="21"/>
      <c r="H14" s="21"/>
      <c r="I14" s="21"/>
      <c r="J14" s="21"/>
    </row>
    <row r="15" spans="1:10" s="16" customFormat="1" ht="85.2" customHeight="1" thickBot="1" x14ac:dyDescent="0.3">
      <c r="A15" s="26" t="s">
        <v>44</v>
      </c>
      <c r="B15" s="90" t="s">
        <v>83</v>
      </c>
      <c r="C15" s="91"/>
      <c r="D15" s="21"/>
      <c r="E15" s="21"/>
      <c r="F15" s="21"/>
      <c r="G15" s="21"/>
      <c r="H15" s="21"/>
      <c r="I15" s="21"/>
      <c r="J15" s="21"/>
    </row>
    <row r="16" spans="1:10" s="17" customFormat="1" ht="34.200000000000003" thickBot="1" x14ac:dyDescent="0.3">
      <c r="A16" s="23" t="s">
        <v>45</v>
      </c>
      <c r="B16" s="92" t="s">
        <v>2</v>
      </c>
      <c r="C16" s="93"/>
      <c r="D16" s="28" t="str">
        <f t="array" ref="D16">IF(SUM(LEN(D17:D38)-LEN(SUBSTITUTE(D17:D38,"V","")))+SUM(LEN(D17:D38)-LEN(SUBSTITUTE(D17:D38,"ל.ר.","")))/LEN("ל.ר.")=22,"עמידה בדרישות",IF(SUM(LEN(D17:D38)-LEN(SUBSTITUTE(D17:D38,"X","")))&gt;0,"פסילה","נדרשת השלמה"))</f>
        <v>נדרשת השלמה</v>
      </c>
      <c r="E16" s="28" t="str">
        <f t="array" ref="E16">IF(SUM(LEN(E17:E38)-LEN(SUBSTITUTE(E17:E38,"V","")))+SUM(LEN(E17:E38)-LEN(SUBSTITUTE(E17:E38,"ל.ר.","")))/LEN("ל.ר.")=22,"עמידה בדרישות",IF(SUM(LEN(E17:E38)-LEN(SUBSTITUTE(E17:E38,"X","")))&gt;0,"פסילה","נדרשת השלמה"))</f>
        <v>נדרשת השלמה</v>
      </c>
      <c r="F16" s="28" t="str">
        <f t="array" ref="F16">IF(SUM(LEN(F17:F38)-LEN(SUBSTITUTE(F17:F38,"V","")))+SUM(LEN(F17:F38)-LEN(SUBSTITUTE(F17:F38,"ל.ר.","")))/LEN("ל.ר.")=22,"עמידה בדרישות",IF(SUM(LEN(F17:F38)-LEN(SUBSTITUTE(F17:F38,"X","")))&gt;0,"פסילה","נדרשת השלמה"))</f>
        <v>נדרשת השלמה</v>
      </c>
      <c r="G16" s="28" t="str">
        <f t="array" ref="G16">IF(SUM(LEN(G17:G38)-LEN(SUBSTITUTE(G17:G38,"V","")))+SUM(LEN(G17:G38)-LEN(SUBSTITUTE(G17:G38,"ל.ר.","")))/LEN("ל.ר.")=22,"עמידה בדרישות",IF(SUM(LEN(G17:G38)-LEN(SUBSTITUTE(G17:G38,"X","")))&gt;0,"פסילה","נדרשת השלמה"))</f>
        <v>נדרשת השלמה</v>
      </c>
      <c r="H16" s="28" t="str">
        <f t="array" ref="H16">IF(SUM(LEN(H17:H38)-LEN(SUBSTITUTE(H17:H38,"V","")))+SUM(LEN(H17:H38)-LEN(SUBSTITUTE(H17:H38,"ל.ר.","")))/LEN("ל.ר.")=22,"עמידה בדרישות",IF(SUM(LEN(H17:H38)-LEN(SUBSTITUTE(H17:H38,"X","")))&gt;0,"פסילה","נדרשת השלמה"))</f>
        <v>נדרשת השלמה</v>
      </c>
      <c r="I16" s="28" t="str">
        <f t="array" ref="I16">IF(SUM(LEN(I17:I38)-LEN(SUBSTITUTE(I17:I38,"V","")))+SUM(LEN(I17:I38)-LEN(SUBSTITUTE(I17:I38,"ל.ר.","")))/LEN("ל.ר.")=22,"עמידה בדרישות",IF(SUM(LEN(I17:I38)-LEN(SUBSTITUTE(I17:I38,"X","")))&gt;0,"פסילה","נדרשת השלמה"))</f>
        <v>נדרשת השלמה</v>
      </c>
      <c r="J16" s="28" t="str">
        <f t="array" ref="J16">IF(SUM(LEN(J17:J38)-LEN(SUBSTITUTE(J17:J38,"V","")))+SUM(LEN(J17:J38)-LEN(SUBSTITUTE(J17:J38,"ל.ר.","")))/LEN("ל.ר.")=22,"עמידה בדרישות",IF(SUM(LEN(J17:J38)-LEN(SUBSTITUTE(J17:J38,"X","")))&gt;0,"פסילה","נדרשת השלמה"))</f>
        <v>נדרשת השלמה</v>
      </c>
    </row>
    <row r="17" spans="1:10" s="17" customFormat="1" ht="133.80000000000001" customHeight="1" x14ac:dyDescent="0.25">
      <c r="A17" s="83" t="s">
        <v>46</v>
      </c>
      <c r="B17" s="85" t="s">
        <v>84</v>
      </c>
      <c r="C17" s="86"/>
      <c r="D17" s="22"/>
      <c r="E17" s="22"/>
      <c r="F17" s="22"/>
      <c r="G17" s="22"/>
      <c r="H17" s="22"/>
      <c r="I17" s="22"/>
      <c r="J17" s="22"/>
    </row>
    <row r="18" spans="1:10" s="17" customFormat="1" ht="21" customHeight="1" x14ac:dyDescent="0.25">
      <c r="A18" s="27" t="s">
        <v>31</v>
      </c>
      <c r="B18" s="85" t="s">
        <v>47</v>
      </c>
      <c r="C18" s="86"/>
      <c r="D18" s="22"/>
      <c r="E18" s="22"/>
      <c r="F18" s="22"/>
      <c r="G18" s="22"/>
      <c r="H18" s="22"/>
      <c r="I18" s="22"/>
      <c r="J18" s="22"/>
    </row>
    <row r="19" spans="1:10" s="17" customFormat="1" ht="36.6" customHeight="1" x14ac:dyDescent="0.25">
      <c r="A19" s="27" t="s">
        <v>48</v>
      </c>
      <c r="B19" s="85" t="s">
        <v>85</v>
      </c>
      <c r="C19" s="86"/>
      <c r="D19" s="22"/>
      <c r="E19" s="22"/>
      <c r="F19" s="22"/>
      <c r="G19" s="22"/>
      <c r="H19" s="22"/>
      <c r="I19" s="22"/>
      <c r="J19" s="22"/>
    </row>
    <row r="20" spans="1:10" s="17" customFormat="1" ht="39" customHeight="1" x14ac:dyDescent="0.25">
      <c r="A20" s="27" t="s">
        <v>49</v>
      </c>
      <c r="B20" s="85" t="s">
        <v>86</v>
      </c>
      <c r="C20" s="86"/>
      <c r="D20" s="22"/>
      <c r="E20" s="81"/>
      <c r="F20" s="22"/>
      <c r="G20" s="22"/>
      <c r="H20" s="22"/>
      <c r="I20" s="22"/>
      <c r="J20" s="22"/>
    </row>
    <row r="21" spans="1:10" s="17" customFormat="1" ht="38.4" customHeight="1" x14ac:dyDescent="0.25">
      <c r="A21" s="27" t="s">
        <v>50</v>
      </c>
      <c r="B21" s="85" t="s">
        <v>87</v>
      </c>
      <c r="C21" s="86"/>
      <c r="D21" s="22"/>
      <c r="E21" s="22"/>
      <c r="F21" s="22"/>
      <c r="G21" s="22"/>
      <c r="H21" s="22"/>
      <c r="I21" s="22"/>
      <c r="J21" s="22"/>
    </row>
    <row r="22" spans="1:10" s="17" customFormat="1" ht="36" customHeight="1" x14ac:dyDescent="0.25">
      <c r="A22" s="27" t="s">
        <v>51</v>
      </c>
      <c r="B22" s="148" t="s">
        <v>88</v>
      </c>
      <c r="C22" s="149"/>
      <c r="D22" s="22"/>
      <c r="E22" s="22"/>
      <c r="F22" s="22"/>
      <c r="G22" s="22"/>
      <c r="H22" s="22"/>
      <c r="I22" s="22"/>
      <c r="J22" s="22"/>
    </row>
    <row r="23" spans="1:10" s="17" customFormat="1" ht="49.95" customHeight="1" x14ac:dyDescent="0.25">
      <c r="A23" s="27" t="s">
        <v>52</v>
      </c>
      <c r="B23" s="85" t="s">
        <v>89</v>
      </c>
      <c r="C23" s="86"/>
      <c r="D23" s="22"/>
      <c r="E23" s="22"/>
      <c r="F23" s="22"/>
      <c r="G23" s="22"/>
      <c r="H23" s="22"/>
      <c r="I23" s="22"/>
      <c r="J23" s="22"/>
    </row>
    <row r="24" spans="1:10" s="17" customFormat="1" ht="33.6" customHeight="1" x14ac:dyDescent="0.25">
      <c r="A24" s="27" t="s">
        <v>53</v>
      </c>
      <c r="B24" s="148" t="s">
        <v>90</v>
      </c>
      <c r="C24" s="149"/>
      <c r="D24" s="22"/>
      <c r="E24" s="22"/>
      <c r="F24" s="22"/>
      <c r="G24" s="22"/>
      <c r="H24" s="22"/>
      <c r="I24" s="22"/>
      <c r="J24" s="22"/>
    </row>
    <row r="25" spans="1:10" s="17" customFormat="1" ht="24" customHeight="1" x14ac:dyDescent="0.25">
      <c r="A25" s="27" t="s">
        <v>54</v>
      </c>
      <c r="B25" s="148" t="s">
        <v>91</v>
      </c>
      <c r="C25" s="149"/>
      <c r="D25" s="22"/>
      <c r="E25" s="22"/>
      <c r="F25" s="22"/>
      <c r="G25" s="22"/>
      <c r="H25" s="22"/>
      <c r="I25" s="22"/>
      <c r="J25" s="22"/>
    </row>
    <row r="26" spans="1:10" s="17" customFormat="1" ht="33.6" customHeight="1" x14ac:dyDescent="0.25">
      <c r="A26" s="27" t="s">
        <v>55</v>
      </c>
      <c r="B26" s="85" t="s">
        <v>92</v>
      </c>
      <c r="C26" s="86"/>
      <c r="D26" s="22"/>
      <c r="E26" s="22"/>
      <c r="F26" s="22"/>
      <c r="G26" s="22"/>
      <c r="H26" s="22"/>
      <c r="I26" s="22"/>
      <c r="J26" s="22"/>
    </row>
    <row r="27" spans="1:10" s="17" customFormat="1" ht="36" customHeight="1" x14ac:dyDescent="0.25">
      <c r="A27" s="27" t="s">
        <v>56</v>
      </c>
      <c r="B27" s="85" t="s">
        <v>93</v>
      </c>
      <c r="C27" s="86"/>
      <c r="D27" s="22"/>
      <c r="E27" s="22"/>
      <c r="F27" s="22"/>
      <c r="G27" s="22"/>
      <c r="H27" s="22"/>
      <c r="I27" s="22"/>
      <c r="J27" s="22"/>
    </row>
    <row r="28" spans="1:10" s="17" customFormat="1" ht="15.6" x14ac:dyDescent="0.25">
      <c r="A28" s="27" t="s">
        <v>57</v>
      </c>
      <c r="B28" s="85" t="s">
        <v>96</v>
      </c>
      <c r="C28" s="86"/>
      <c r="D28" s="22"/>
      <c r="E28" s="22"/>
      <c r="F28" s="22"/>
      <c r="G28" s="22"/>
      <c r="H28" s="22"/>
      <c r="I28" s="22"/>
      <c r="J28" s="22"/>
    </row>
    <row r="29" spans="1:10" s="17" customFormat="1" ht="24" customHeight="1" x14ac:dyDescent="0.25">
      <c r="A29" s="27" t="s">
        <v>58</v>
      </c>
      <c r="B29" s="85" t="s">
        <v>97</v>
      </c>
      <c r="C29" s="86"/>
      <c r="D29" s="22"/>
      <c r="E29" s="22"/>
      <c r="F29" s="22"/>
      <c r="G29" s="22"/>
      <c r="H29" s="22"/>
      <c r="I29" s="22"/>
      <c r="J29" s="22"/>
    </row>
    <row r="30" spans="1:10" s="17" customFormat="1" ht="81.599999999999994" customHeight="1" x14ac:dyDescent="0.25">
      <c r="A30" s="27" t="s">
        <v>68</v>
      </c>
      <c r="B30" s="85" t="s">
        <v>98</v>
      </c>
      <c r="C30" s="86"/>
      <c r="D30" s="22"/>
      <c r="E30" s="22"/>
      <c r="F30" s="22"/>
      <c r="G30" s="22"/>
      <c r="H30" s="22"/>
      <c r="I30" s="22"/>
      <c r="J30" s="22"/>
    </row>
    <row r="31" spans="1:10" s="17" customFormat="1" ht="48" customHeight="1" x14ac:dyDescent="0.25">
      <c r="A31" s="27" t="s">
        <v>69</v>
      </c>
      <c r="B31" s="85" t="s">
        <v>99</v>
      </c>
      <c r="C31" s="86"/>
      <c r="D31" s="22"/>
      <c r="E31" s="22"/>
      <c r="F31" s="22"/>
      <c r="G31" s="22"/>
      <c r="H31" s="22"/>
      <c r="I31" s="22"/>
      <c r="J31" s="22"/>
    </row>
    <row r="32" spans="1:10" s="17" customFormat="1" ht="34.950000000000003" customHeight="1" x14ac:dyDescent="0.25">
      <c r="A32" s="27" t="s">
        <v>70</v>
      </c>
      <c r="B32" s="85" t="s">
        <v>100</v>
      </c>
      <c r="C32" s="86"/>
      <c r="D32" s="22"/>
      <c r="E32" s="22"/>
      <c r="F32" s="22"/>
      <c r="G32" s="22"/>
      <c r="H32" s="22"/>
      <c r="I32" s="22"/>
      <c r="J32" s="22"/>
    </row>
    <row r="33" spans="1:10" s="17" customFormat="1" ht="41.4" customHeight="1" x14ac:dyDescent="0.25">
      <c r="A33" s="27" t="s">
        <v>73</v>
      </c>
      <c r="B33" s="85" t="s">
        <v>101</v>
      </c>
      <c r="C33" s="86"/>
      <c r="D33" s="22"/>
      <c r="E33" s="22"/>
      <c r="F33" s="22"/>
      <c r="G33" s="22"/>
      <c r="H33" s="22"/>
      <c r="I33" s="22"/>
      <c r="J33" s="22"/>
    </row>
    <row r="34" spans="1:10" ht="52.8" customHeight="1" x14ac:dyDescent="0.25">
      <c r="A34" s="27" t="s">
        <v>94</v>
      </c>
      <c r="B34" s="85" t="s">
        <v>102</v>
      </c>
      <c r="C34" s="86"/>
      <c r="D34" s="22"/>
      <c r="E34" s="22"/>
      <c r="F34" s="22"/>
      <c r="G34" s="22"/>
      <c r="H34" s="22"/>
      <c r="I34" s="22"/>
      <c r="J34" s="22"/>
    </row>
    <row r="35" spans="1:10" ht="35.4" customHeight="1" x14ac:dyDescent="0.25">
      <c r="A35" s="27" t="s">
        <v>95</v>
      </c>
      <c r="B35" s="85" t="s">
        <v>103</v>
      </c>
      <c r="C35" s="86"/>
      <c r="D35" s="22"/>
      <c r="E35" s="22"/>
      <c r="F35" s="22"/>
      <c r="G35" s="22"/>
      <c r="H35" s="22"/>
      <c r="I35" s="22"/>
      <c r="J35" s="22"/>
    </row>
    <row r="36" spans="1:10" ht="67.95" customHeight="1" x14ac:dyDescent="0.25">
      <c r="A36" s="27" t="s">
        <v>59</v>
      </c>
      <c r="B36" s="85" t="s">
        <v>104</v>
      </c>
      <c r="C36" s="86"/>
      <c r="D36" s="22"/>
      <c r="E36" s="22"/>
      <c r="F36" s="22"/>
      <c r="G36" s="22"/>
      <c r="H36" s="22"/>
      <c r="I36" s="22"/>
      <c r="J36" s="22"/>
    </row>
    <row r="37" spans="1:10" ht="48.6" customHeight="1" x14ac:dyDescent="0.25">
      <c r="A37" s="27" t="s">
        <v>60</v>
      </c>
      <c r="B37" s="85" t="s">
        <v>105</v>
      </c>
      <c r="C37" s="86"/>
      <c r="D37" s="22"/>
      <c r="E37" s="22"/>
      <c r="F37" s="22"/>
      <c r="G37" s="22"/>
      <c r="H37" s="22"/>
      <c r="I37" s="22"/>
      <c r="J37" s="22"/>
    </row>
    <row r="38" spans="1:10" ht="34.950000000000003" customHeight="1" thickBot="1" x14ac:dyDescent="0.3">
      <c r="A38" s="27" t="s">
        <v>76</v>
      </c>
      <c r="B38" s="85" t="s">
        <v>106</v>
      </c>
      <c r="C38" s="86"/>
      <c r="D38" s="79"/>
      <c r="E38" s="79"/>
      <c r="F38" s="79"/>
      <c r="G38" s="79"/>
      <c r="H38" s="79"/>
      <c r="I38" s="79"/>
      <c r="J38" s="79"/>
    </row>
    <row r="39" spans="1:10" ht="34.200000000000003" thickBot="1" x14ac:dyDescent="0.3">
      <c r="A39" s="87" t="s">
        <v>32</v>
      </c>
      <c r="B39" s="88"/>
      <c r="C39" s="89"/>
      <c r="D39" s="28" t="str">
        <f>IF(OR(D7="פסילה",D16="פסילה"),"פסילה",IF(OR(D7="נדרשת השלמה",D16="נדרשת השלמה"),"נדרשת השלמה","עמידה בדרישות"))</f>
        <v>נדרשת השלמה</v>
      </c>
      <c r="E39" s="28" t="str">
        <f>IF(OR(E7="פסילה",E16="פסילה"),"פסילה",IF(OR(E7="נדרשת השלמה",E16="נדרשת השלמה"),"נדרשת השלמה","עמידה בדרישות"))</f>
        <v>נדרשת השלמה</v>
      </c>
      <c r="F39" s="28" t="str">
        <f>IF(OR(F7="פסילה",F16="פסילה"),"פסילה",IF(OR(F7="נדרשת השלמה",F16="נדרשת השלמה"),"נדרשת השלמה","עמידה בדרישות"))</f>
        <v>נדרשת השלמה</v>
      </c>
      <c r="G39" s="28" t="str">
        <f>IF(OR(G7="פסילה",G16="פסילה"),"פסילה",IF(OR(G7="נדרשת השלמה",G16="נדרשת השלמה"),"נדרשת השלמה","עמידה בדרישות"))</f>
        <v>נדרשת השלמה</v>
      </c>
      <c r="H39" s="28" t="str">
        <f>IF(OR(H7="פסילה",H16="פסילה"),"פסילה",IF(OR(H7="נדרשת השלמה",H16="נדרשת השלמה"),"נדרשת השלמה","עמידה בדרישות"))</f>
        <v>נדרשת השלמה</v>
      </c>
      <c r="I39" s="28" t="str">
        <f>IF(OR(I7="פסילה",I16="פסילה"),"פסילה",IF(OR(I7="נדרשת השלמה",I16="נדרשת השלמה"),"נדרשת השלמה","עמידה בדרישות"))</f>
        <v>נדרשת השלמה</v>
      </c>
      <c r="J39" s="28" t="str">
        <f>IF(OR(J7="פסילה",J16="פסילה"),"פסילה",IF(OR(J7="נדרשת השלמה",J16="נדרשת השלמה"),"נדרשת השלמה","עמידה בדרישות"))</f>
        <v>נדרשת השלמה</v>
      </c>
    </row>
  </sheetData>
  <mergeCells count="40">
    <mergeCell ref="B18:C18"/>
    <mergeCell ref="B35:C35"/>
    <mergeCell ref="B25:C25"/>
    <mergeCell ref="B24:C24"/>
    <mergeCell ref="B17:C17"/>
    <mergeCell ref="B22:C22"/>
    <mergeCell ref="A1:A6"/>
    <mergeCell ref="B1:C1"/>
    <mergeCell ref="B2:C2"/>
    <mergeCell ref="B3:C3"/>
    <mergeCell ref="B4:C4"/>
    <mergeCell ref="B5:C5"/>
    <mergeCell ref="B6:C6"/>
    <mergeCell ref="B7:C7"/>
    <mergeCell ref="B8:C8"/>
    <mergeCell ref="B9:C9"/>
    <mergeCell ref="B10:C10"/>
    <mergeCell ref="B11:C11"/>
    <mergeCell ref="B12:C12"/>
    <mergeCell ref="B19:C19"/>
    <mergeCell ref="B23:C23"/>
    <mergeCell ref="B16:C16"/>
    <mergeCell ref="B14:C14"/>
    <mergeCell ref="B13:C13"/>
    <mergeCell ref="B15:C15"/>
    <mergeCell ref="B20:C20"/>
    <mergeCell ref="B21:C21"/>
    <mergeCell ref="B26:C26"/>
    <mergeCell ref="B27:C27"/>
    <mergeCell ref="B28:C28"/>
    <mergeCell ref="B29:C29"/>
    <mergeCell ref="B36:C36"/>
    <mergeCell ref="B37:C37"/>
    <mergeCell ref="A39:C39"/>
    <mergeCell ref="B30:C30"/>
    <mergeCell ref="B31:C31"/>
    <mergeCell ref="B32:C32"/>
    <mergeCell ref="B33:C33"/>
    <mergeCell ref="B34:C34"/>
    <mergeCell ref="B38:C38"/>
  </mergeCells>
  <conditionalFormatting sqref="D39:F39 D7:F15 D16:J16 D30:F35 D17:F28 J17:J23 G17:I26">
    <cfRule type="containsText" dxfId="212" priority="95" operator="containsText" text="ל.ר">
      <formula>NOT(ISERROR(SEARCH("ל.ר",D7)))</formula>
    </cfRule>
    <cfRule type="containsText" dxfId="211" priority="99" operator="containsText" text="$">
      <formula>NOT(ISERROR(SEARCH("$",D7)))</formula>
    </cfRule>
    <cfRule type="containsText" dxfId="210" priority="100" operator="containsText" text="X">
      <formula>NOT(ISERROR(SEARCH("X",D7)))</formula>
    </cfRule>
    <cfRule type="containsText" dxfId="209" priority="101" operator="containsText" text="V">
      <formula>NOT(ISERROR(SEARCH("V",D7)))</formula>
    </cfRule>
  </conditionalFormatting>
  <conditionalFormatting sqref="D39:F39 D7:F8 D13:F13 D16:J16">
    <cfRule type="containsText" dxfId="208" priority="96" operator="containsText" text="עמידה בדרישות">
      <formula>NOT(ISERROR(SEARCH("עמידה בדרישות",D7)))</formula>
    </cfRule>
    <cfRule type="containsText" dxfId="207" priority="97" operator="containsText" text="פסילה">
      <formula>NOT(ISERROR(SEARCH("פסילה",D7)))</formula>
    </cfRule>
    <cfRule type="containsText" dxfId="206" priority="98" operator="containsText" text="נדרשת השלמה">
      <formula>NOT(ISERROR(SEARCH("נדרשת השלמה",D7)))</formula>
    </cfRule>
  </conditionalFormatting>
  <conditionalFormatting sqref="D38:F38 D37:J37">
    <cfRule type="containsText" dxfId="205" priority="87" operator="containsText" text="ל.ר">
      <formula>NOT(ISERROR(SEARCH("ל.ר",D37)))</formula>
    </cfRule>
    <cfRule type="containsText" dxfId="204" priority="88" operator="containsText" text="$">
      <formula>NOT(ISERROR(SEARCH("$",D37)))</formula>
    </cfRule>
    <cfRule type="containsText" dxfId="203" priority="89" operator="containsText" text="X">
      <formula>NOT(ISERROR(SEARCH("X",D37)))</formula>
    </cfRule>
    <cfRule type="containsText" dxfId="202" priority="90" operator="containsText" text="V">
      <formula>NOT(ISERROR(SEARCH("V",D37)))</formula>
    </cfRule>
  </conditionalFormatting>
  <conditionalFormatting sqref="D36:F36">
    <cfRule type="containsText" dxfId="201" priority="83" operator="containsText" text="ל.ר">
      <formula>NOT(ISERROR(SEARCH("ל.ר",D36)))</formula>
    </cfRule>
    <cfRule type="containsText" dxfId="200" priority="84" operator="containsText" text="$">
      <formula>NOT(ISERROR(SEARCH("$",D36)))</formula>
    </cfRule>
    <cfRule type="containsText" dxfId="199" priority="85" operator="containsText" text="X">
      <formula>NOT(ISERROR(SEARCH("X",D36)))</formula>
    </cfRule>
    <cfRule type="containsText" dxfId="198" priority="86" operator="containsText" text="V">
      <formula>NOT(ISERROR(SEARCH("V",D36)))</formula>
    </cfRule>
  </conditionalFormatting>
  <conditionalFormatting sqref="G39:I39 G7:I14 G30:I32 H15 G28:I28 G34:I35 H33:I33">
    <cfRule type="containsText" dxfId="197" priority="76" operator="containsText" text="ל.ר">
      <formula>NOT(ISERROR(SEARCH("ל.ר",G7)))</formula>
    </cfRule>
    <cfRule type="containsText" dxfId="196" priority="80" operator="containsText" text="$">
      <formula>NOT(ISERROR(SEARCH("$",G7)))</formula>
    </cfRule>
    <cfRule type="containsText" dxfId="195" priority="81" operator="containsText" text="X">
      <formula>NOT(ISERROR(SEARCH("X",G7)))</formula>
    </cfRule>
    <cfRule type="containsText" dxfId="194" priority="82" operator="containsText" text="V">
      <formula>NOT(ISERROR(SEARCH("V",G7)))</formula>
    </cfRule>
  </conditionalFormatting>
  <conditionalFormatting sqref="G39:I39 G7:I8 G13:I13">
    <cfRule type="containsText" dxfId="193" priority="77" operator="containsText" text="עמידה בדרישות">
      <formula>NOT(ISERROR(SEARCH("עמידה בדרישות",G7)))</formula>
    </cfRule>
    <cfRule type="containsText" dxfId="192" priority="78" operator="containsText" text="פסילה">
      <formula>NOT(ISERROR(SEARCH("פסילה",G7)))</formula>
    </cfRule>
    <cfRule type="containsText" dxfId="191" priority="79" operator="containsText" text="נדרשת השלמה">
      <formula>NOT(ISERROR(SEARCH("נדרשת השלמה",G7)))</formula>
    </cfRule>
  </conditionalFormatting>
  <conditionalFormatting sqref="G38:I38">
    <cfRule type="containsText" dxfId="190" priority="72" operator="containsText" text="ל.ר">
      <formula>NOT(ISERROR(SEARCH("ל.ר",G38)))</formula>
    </cfRule>
    <cfRule type="containsText" dxfId="189" priority="73" operator="containsText" text="$">
      <formula>NOT(ISERROR(SEARCH("$",G38)))</formula>
    </cfRule>
    <cfRule type="containsText" dxfId="188" priority="74" operator="containsText" text="X">
      <formula>NOT(ISERROR(SEARCH("X",G38)))</formula>
    </cfRule>
    <cfRule type="containsText" dxfId="187" priority="75" operator="containsText" text="V">
      <formula>NOT(ISERROR(SEARCH("V",G38)))</formula>
    </cfRule>
  </conditionalFormatting>
  <conditionalFormatting sqref="G36:I36">
    <cfRule type="containsText" dxfId="186" priority="68" operator="containsText" text="ל.ר">
      <formula>NOT(ISERROR(SEARCH("ל.ר",G36)))</formula>
    </cfRule>
    <cfRule type="containsText" dxfId="185" priority="69" operator="containsText" text="$">
      <formula>NOT(ISERROR(SEARCH("$",G36)))</formula>
    </cfRule>
    <cfRule type="containsText" dxfId="184" priority="70" operator="containsText" text="X">
      <formula>NOT(ISERROR(SEARCH("X",G36)))</formula>
    </cfRule>
    <cfRule type="containsText" dxfId="183" priority="71" operator="containsText" text="V">
      <formula>NOT(ISERROR(SEARCH("V",G36)))</formula>
    </cfRule>
  </conditionalFormatting>
  <conditionalFormatting sqref="J39 J7:J9 J30:J32 J11:J15 J26 J28">
    <cfRule type="containsText" dxfId="182" priority="61" operator="containsText" text="ל.ר">
      <formula>NOT(ISERROR(SEARCH("ל.ר",J7)))</formula>
    </cfRule>
    <cfRule type="containsText" dxfId="181" priority="65" operator="containsText" text="$">
      <formula>NOT(ISERROR(SEARCH("$",J7)))</formula>
    </cfRule>
    <cfRule type="containsText" dxfId="180" priority="66" operator="containsText" text="X">
      <formula>NOT(ISERROR(SEARCH("X",J7)))</formula>
    </cfRule>
    <cfRule type="containsText" dxfId="179" priority="67" operator="containsText" text="V">
      <formula>NOT(ISERROR(SEARCH("V",J7)))</formula>
    </cfRule>
  </conditionalFormatting>
  <conditionalFormatting sqref="J39 J7:J8 J13">
    <cfRule type="containsText" dxfId="178" priority="62" operator="containsText" text="עמידה בדרישות">
      <formula>NOT(ISERROR(SEARCH("עמידה בדרישות",J7)))</formula>
    </cfRule>
    <cfRule type="containsText" dxfId="177" priority="63" operator="containsText" text="פסילה">
      <formula>NOT(ISERROR(SEARCH("פסילה",J7)))</formula>
    </cfRule>
    <cfRule type="containsText" dxfId="176" priority="64" operator="containsText" text="נדרשת השלמה">
      <formula>NOT(ISERROR(SEARCH("נדרשת השלמה",J7)))</formula>
    </cfRule>
  </conditionalFormatting>
  <conditionalFormatting sqref="J38">
    <cfRule type="containsText" dxfId="175" priority="57" operator="containsText" text="ל.ר">
      <formula>NOT(ISERROR(SEARCH("ל.ר",J38)))</formula>
    </cfRule>
    <cfRule type="containsText" dxfId="174" priority="58" operator="containsText" text="$">
      <formula>NOT(ISERROR(SEARCH("$",J38)))</formula>
    </cfRule>
    <cfRule type="containsText" dxfId="173" priority="59" operator="containsText" text="X">
      <formula>NOT(ISERROR(SEARCH("X",J38)))</formula>
    </cfRule>
    <cfRule type="containsText" dxfId="172" priority="60" operator="containsText" text="V">
      <formula>NOT(ISERROR(SEARCH("V",J38)))</formula>
    </cfRule>
  </conditionalFormatting>
  <conditionalFormatting sqref="J36">
    <cfRule type="containsText" dxfId="171" priority="53" operator="containsText" text="ל.ר">
      <formula>NOT(ISERROR(SEARCH("ל.ר",J36)))</formula>
    </cfRule>
    <cfRule type="containsText" dxfId="170" priority="54" operator="containsText" text="$">
      <formula>NOT(ISERROR(SEARCH("$",J36)))</formula>
    </cfRule>
    <cfRule type="containsText" dxfId="169" priority="55" operator="containsText" text="X">
      <formula>NOT(ISERROR(SEARCH("X",J36)))</formula>
    </cfRule>
    <cfRule type="containsText" dxfId="168" priority="56" operator="containsText" text="V">
      <formula>NOT(ISERROR(SEARCH("V",J36)))</formula>
    </cfRule>
  </conditionalFormatting>
  <conditionalFormatting sqref="D29:J29">
    <cfRule type="containsText" dxfId="167" priority="49" operator="containsText" text="ל.ר">
      <formula>NOT(ISERROR(SEARCH("ל.ר",D29)))</formula>
    </cfRule>
    <cfRule type="containsText" dxfId="166" priority="50" operator="containsText" text="$">
      <formula>NOT(ISERROR(SEARCH("$",D29)))</formula>
    </cfRule>
    <cfRule type="containsText" dxfId="165" priority="51" operator="containsText" text="X">
      <formula>NOT(ISERROR(SEARCH("X",D29)))</formula>
    </cfRule>
    <cfRule type="containsText" dxfId="164" priority="52" operator="containsText" text="V">
      <formula>NOT(ISERROR(SEARCH("V",D29)))</formula>
    </cfRule>
  </conditionalFormatting>
  <conditionalFormatting sqref="G15">
    <cfRule type="containsText" dxfId="163" priority="45" operator="containsText" text="ל.ר">
      <formula>NOT(ISERROR(SEARCH("ל.ר",G15)))</formula>
    </cfRule>
    <cfRule type="containsText" dxfId="162" priority="46" operator="containsText" text="$">
      <formula>NOT(ISERROR(SEARCH("$",G15)))</formula>
    </cfRule>
    <cfRule type="containsText" dxfId="161" priority="47" operator="containsText" text="X">
      <formula>NOT(ISERROR(SEARCH("X",G15)))</formula>
    </cfRule>
    <cfRule type="containsText" dxfId="160" priority="48" operator="containsText" text="V">
      <formula>NOT(ISERROR(SEARCH("V",G15)))</formula>
    </cfRule>
  </conditionalFormatting>
  <conditionalFormatting sqref="G27:H27">
    <cfRule type="containsText" dxfId="159" priority="41" operator="containsText" text="ל.ר">
      <formula>NOT(ISERROR(SEARCH("ל.ר",G27)))</formula>
    </cfRule>
    <cfRule type="containsText" dxfId="158" priority="42" operator="containsText" text="$">
      <formula>NOT(ISERROR(SEARCH("$",G27)))</formula>
    </cfRule>
    <cfRule type="containsText" dxfId="157" priority="43" operator="containsText" text="X">
      <formula>NOT(ISERROR(SEARCH("X",G27)))</formula>
    </cfRule>
    <cfRule type="containsText" dxfId="156" priority="44" operator="containsText" text="V">
      <formula>NOT(ISERROR(SEARCH("V",G27)))</formula>
    </cfRule>
  </conditionalFormatting>
  <conditionalFormatting sqref="G33">
    <cfRule type="containsText" dxfId="155" priority="37" operator="containsText" text="ל.ר">
      <formula>NOT(ISERROR(SEARCH("ל.ר",G33)))</formula>
    </cfRule>
    <cfRule type="containsText" dxfId="154" priority="38" operator="containsText" text="$">
      <formula>NOT(ISERROR(SEARCH("$",G33)))</formula>
    </cfRule>
    <cfRule type="containsText" dxfId="153" priority="39" operator="containsText" text="X">
      <formula>NOT(ISERROR(SEARCH("X",G33)))</formula>
    </cfRule>
    <cfRule type="containsText" dxfId="152" priority="40" operator="containsText" text="V">
      <formula>NOT(ISERROR(SEARCH("V",G33)))</formula>
    </cfRule>
  </conditionalFormatting>
  <conditionalFormatting sqref="I15">
    <cfRule type="containsText" dxfId="151" priority="29" operator="containsText" text="ל.ר">
      <formula>NOT(ISERROR(SEARCH("ל.ר",I15)))</formula>
    </cfRule>
    <cfRule type="containsText" dxfId="150" priority="30" operator="containsText" text="$">
      <formula>NOT(ISERROR(SEARCH("$",I15)))</formula>
    </cfRule>
    <cfRule type="containsText" dxfId="149" priority="31" operator="containsText" text="X">
      <formula>NOT(ISERROR(SEARCH("X",I15)))</formula>
    </cfRule>
    <cfRule type="containsText" dxfId="148" priority="32" operator="containsText" text="V">
      <formula>NOT(ISERROR(SEARCH("V",I15)))</formula>
    </cfRule>
  </conditionalFormatting>
  <conditionalFormatting sqref="I27">
    <cfRule type="containsText" dxfId="147" priority="25" operator="containsText" text="ל.ר">
      <formula>NOT(ISERROR(SEARCH("ל.ר",I27)))</formula>
    </cfRule>
    <cfRule type="containsText" dxfId="146" priority="26" operator="containsText" text="$">
      <formula>NOT(ISERROR(SEARCH("$",I27)))</formula>
    </cfRule>
    <cfRule type="containsText" dxfId="145" priority="27" operator="containsText" text="X">
      <formula>NOT(ISERROR(SEARCH("X",I27)))</formula>
    </cfRule>
    <cfRule type="containsText" dxfId="144" priority="28" operator="containsText" text="V">
      <formula>NOT(ISERROR(SEARCH("V",I27)))</formula>
    </cfRule>
  </conditionalFormatting>
  <conditionalFormatting sqref="J10">
    <cfRule type="containsText" dxfId="143" priority="21" operator="containsText" text="ל.ר">
      <formula>NOT(ISERROR(SEARCH("ל.ר",J10)))</formula>
    </cfRule>
    <cfRule type="containsText" dxfId="142" priority="22" operator="containsText" text="$">
      <formula>NOT(ISERROR(SEARCH("$",J10)))</formula>
    </cfRule>
    <cfRule type="containsText" dxfId="141" priority="23" operator="containsText" text="X">
      <formula>NOT(ISERROR(SEARCH("X",J10)))</formula>
    </cfRule>
    <cfRule type="containsText" dxfId="140" priority="24" operator="containsText" text="V">
      <formula>NOT(ISERROR(SEARCH("V",J10)))</formula>
    </cfRule>
  </conditionalFormatting>
  <conditionalFormatting sqref="J25">
    <cfRule type="containsText" dxfId="139" priority="17" operator="containsText" text="ל.ר">
      <formula>NOT(ISERROR(SEARCH("ל.ר",J25)))</formula>
    </cfRule>
    <cfRule type="containsText" dxfId="138" priority="18" operator="containsText" text="$">
      <formula>NOT(ISERROR(SEARCH("$",J25)))</formula>
    </cfRule>
    <cfRule type="containsText" dxfId="137" priority="19" operator="containsText" text="X">
      <formula>NOT(ISERROR(SEARCH("X",J25)))</formula>
    </cfRule>
    <cfRule type="containsText" dxfId="136" priority="20" operator="containsText" text="V">
      <formula>NOT(ISERROR(SEARCH("V",J25)))</formula>
    </cfRule>
  </conditionalFormatting>
  <conditionalFormatting sqref="J27">
    <cfRule type="containsText" dxfId="135" priority="13" operator="containsText" text="ל.ר">
      <formula>NOT(ISERROR(SEARCH("ל.ר",J27)))</formula>
    </cfRule>
    <cfRule type="containsText" dxfId="134" priority="14" operator="containsText" text="$">
      <formula>NOT(ISERROR(SEARCH("$",J27)))</formula>
    </cfRule>
    <cfRule type="containsText" dxfId="133" priority="15" operator="containsText" text="X">
      <formula>NOT(ISERROR(SEARCH("X",J27)))</formula>
    </cfRule>
    <cfRule type="containsText" dxfId="132" priority="16" operator="containsText" text="V">
      <formula>NOT(ISERROR(SEARCH("V",J27)))</formula>
    </cfRule>
  </conditionalFormatting>
  <conditionalFormatting sqref="J24">
    <cfRule type="containsText" dxfId="131" priority="9" operator="containsText" text="ל.ר">
      <formula>NOT(ISERROR(SEARCH("ל.ר",J24)))</formula>
    </cfRule>
    <cfRule type="containsText" dxfId="130" priority="10" operator="containsText" text="$">
      <formula>NOT(ISERROR(SEARCH("$",J24)))</formula>
    </cfRule>
    <cfRule type="containsText" dxfId="129" priority="11" operator="containsText" text="X">
      <formula>NOT(ISERROR(SEARCH("X",J24)))</formula>
    </cfRule>
    <cfRule type="containsText" dxfId="128" priority="12" operator="containsText" text="V">
      <formula>NOT(ISERROR(SEARCH("V",J24)))</formula>
    </cfRule>
  </conditionalFormatting>
  <conditionalFormatting sqref="J34:J35">
    <cfRule type="containsText" dxfId="127" priority="5" operator="containsText" text="ל.ר">
      <formula>NOT(ISERROR(SEARCH("ל.ר",J34)))</formula>
    </cfRule>
    <cfRule type="containsText" dxfId="126" priority="6" operator="containsText" text="$">
      <formula>NOT(ISERROR(SEARCH("$",J34)))</formula>
    </cfRule>
    <cfRule type="containsText" dxfId="125" priority="7" operator="containsText" text="X">
      <formula>NOT(ISERROR(SEARCH("X",J34)))</formula>
    </cfRule>
    <cfRule type="containsText" dxfId="124" priority="8" operator="containsText" text="V">
      <formula>NOT(ISERROR(SEARCH("V",J34)))</formula>
    </cfRule>
  </conditionalFormatting>
  <conditionalFormatting sqref="J33">
    <cfRule type="containsText" dxfId="123" priority="1" operator="containsText" text="ל.ר">
      <formula>NOT(ISERROR(SEARCH("ל.ר",J33)))</formula>
    </cfRule>
    <cfRule type="containsText" dxfId="122" priority="2" operator="containsText" text="$">
      <formula>NOT(ISERROR(SEARCH("$",J33)))</formula>
    </cfRule>
    <cfRule type="containsText" dxfId="121" priority="3" operator="containsText" text="X">
      <formula>NOT(ISERROR(SEARCH("X",J33)))</formula>
    </cfRule>
    <cfRule type="containsText" dxfId="120" priority="4" operator="containsText" text="V">
      <formula>NOT(ISERROR(SEARCH("V",J33)))</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R15"/>
  <sheetViews>
    <sheetView rightToLeft="1" view="pageBreakPreview" zoomScale="90" zoomScaleNormal="85" zoomScaleSheetLayoutView="90" workbookViewId="0">
      <pane xSplit="3" ySplit="3" topLeftCell="D4" activePane="bottomRight" state="frozen"/>
      <selection pane="topRight" activeCell="D1" sqref="D1"/>
      <selection pane="bottomLeft" activeCell="A4" sqref="A4"/>
      <selection pane="bottomRight" activeCell="C19" sqref="C19"/>
    </sheetView>
  </sheetViews>
  <sheetFormatPr defaultColWidth="24.19921875" defaultRowHeight="15" x14ac:dyDescent="0.25"/>
  <cols>
    <col min="1" max="1" width="11.69921875" style="13" customWidth="1"/>
    <col min="2" max="2" width="34.19921875" style="13" customWidth="1"/>
    <col min="3" max="3" width="21.19921875" style="13" customWidth="1"/>
    <col min="4" max="4" width="19.69921875" style="13" customWidth="1"/>
    <col min="5" max="5" width="15.09765625" style="13" customWidth="1"/>
    <col min="6" max="6" width="20.8984375" style="13" customWidth="1"/>
    <col min="7" max="7" width="15.09765625" style="13" customWidth="1"/>
    <col min="8" max="8" width="19.69921875" style="13" customWidth="1"/>
    <col min="9" max="9" width="15.09765625" style="13" customWidth="1"/>
    <col min="10" max="10" width="20.5" style="13" customWidth="1"/>
    <col min="11" max="11" width="15.09765625" style="13" customWidth="1"/>
    <col min="12" max="12" width="20.8984375" style="13" customWidth="1"/>
    <col min="13" max="13" width="15.09765625" style="13" customWidth="1"/>
    <col min="14" max="16384" width="24.19921875" style="13"/>
  </cols>
  <sheetData>
    <row r="1" spans="1:226" ht="15.6" x14ac:dyDescent="0.25">
      <c r="A1" s="123" t="s">
        <v>25</v>
      </c>
      <c r="B1" s="124"/>
      <c r="C1" s="54" t="s">
        <v>17</v>
      </c>
      <c r="D1" s="127">
        <f>'תנאי-סף'!D1</f>
        <v>1</v>
      </c>
      <c r="E1" s="116"/>
      <c r="F1" s="127">
        <v>2</v>
      </c>
      <c r="G1" s="116"/>
      <c r="H1" s="115" t="s">
        <v>127</v>
      </c>
      <c r="I1" s="116"/>
      <c r="J1" s="117" t="s">
        <v>128</v>
      </c>
      <c r="K1" s="118"/>
      <c r="L1" s="115" t="s">
        <v>129</v>
      </c>
      <c r="M1" s="116"/>
      <c r="N1" s="12"/>
      <c r="O1" s="12"/>
    </row>
    <row r="2" spans="1:226" ht="15.6" x14ac:dyDescent="0.25">
      <c r="A2" s="125"/>
      <c r="B2" s="126"/>
      <c r="C2" s="51" t="s">
        <v>18</v>
      </c>
      <c r="D2" s="119">
        <f>INDEX('תנאי-סף'!$D$1:$J$2,2,MATCH(D1,'תנאי-סף'!$D$1:$J$1,0))</f>
        <v>0</v>
      </c>
      <c r="E2" s="120"/>
      <c r="F2" s="119">
        <f>INDEX('תנאי-סף'!$D$1:$J$2,2,MATCH(F1,'תנאי-סף'!$D$1:$J$1,0))</f>
        <v>0</v>
      </c>
      <c r="G2" s="120"/>
      <c r="H2" s="119" t="e">
        <f>INDEX('תנאי-סף'!$D$1:$J$2,2,MATCH(H1,'תנאי-סף'!$D$1:$J$1,0))</f>
        <v>#N/A</v>
      </c>
      <c r="I2" s="120"/>
      <c r="J2" s="119" t="e">
        <f>INDEX('תנאי-סף'!$D$1:$J$2,2,MATCH(J1,'תנאי-סף'!$D$1:$J$1,0))</f>
        <v>#N/A</v>
      </c>
      <c r="K2" s="120"/>
      <c r="L2" s="119" t="e">
        <f>INDEX('תנאי-סף'!$D$1:$J$2,2,MATCH(L1,'תנאי-סף'!$D$1:$J$1,0))</f>
        <v>#N/A</v>
      </c>
      <c r="M2" s="120"/>
      <c r="N2" s="12"/>
      <c r="O2" s="12"/>
    </row>
    <row r="3" spans="1:226" ht="15.6" x14ac:dyDescent="0.25">
      <c r="A3" s="46" t="s">
        <v>15</v>
      </c>
      <c r="B3" s="43" t="s">
        <v>16</v>
      </c>
      <c r="C3" s="51" t="s">
        <v>4</v>
      </c>
      <c r="D3" s="46" t="s">
        <v>14</v>
      </c>
      <c r="E3" s="47" t="s">
        <v>5</v>
      </c>
      <c r="F3" s="46" t="s">
        <v>12</v>
      </c>
      <c r="G3" s="47" t="s">
        <v>5</v>
      </c>
      <c r="H3" s="77" t="s">
        <v>14</v>
      </c>
      <c r="I3" s="47" t="s">
        <v>5</v>
      </c>
      <c r="J3" s="58" t="s">
        <v>12</v>
      </c>
      <c r="K3" s="78" t="s">
        <v>5</v>
      </c>
      <c r="L3" s="77" t="s">
        <v>12</v>
      </c>
      <c r="M3" s="47" t="s">
        <v>5</v>
      </c>
      <c r="N3" s="12"/>
      <c r="O3" s="12"/>
    </row>
    <row r="4" spans="1:226" ht="68.400000000000006" customHeight="1" x14ac:dyDescent="0.25">
      <c r="A4" s="48" t="s">
        <v>61</v>
      </c>
      <c r="B4" s="76" t="s">
        <v>108</v>
      </c>
      <c r="C4" s="55">
        <v>0.2</v>
      </c>
      <c r="D4" s="52" t="s">
        <v>74</v>
      </c>
      <c r="E4" s="49">
        <f>E5</f>
        <v>0</v>
      </c>
      <c r="F4" s="52" t="s">
        <v>74</v>
      </c>
      <c r="G4" s="49">
        <f>G5</f>
        <v>0</v>
      </c>
      <c r="H4" s="52" t="s">
        <v>74</v>
      </c>
      <c r="I4" s="49">
        <f>I5</f>
        <v>0</v>
      </c>
      <c r="J4" s="52" t="s">
        <v>74</v>
      </c>
      <c r="K4" s="49">
        <f>K5</f>
        <v>0</v>
      </c>
      <c r="L4" s="52" t="s">
        <v>74</v>
      </c>
      <c r="M4" s="49">
        <f>M5</f>
        <v>0</v>
      </c>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row>
    <row r="5" spans="1:226" s="14" customFormat="1" ht="55.95" customHeight="1" thickBot="1" x14ac:dyDescent="0.3">
      <c r="A5" s="68"/>
      <c r="B5" s="121" t="s">
        <v>109</v>
      </c>
      <c r="C5" s="122"/>
      <c r="D5" s="53">
        <v>0</v>
      </c>
      <c r="E5" s="50">
        <f>D5*5</f>
        <v>0</v>
      </c>
      <c r="F5" s="53">
        <v>0</v>
      </c>
      <c r="G5" s="50">
        <f>F5*5</f>
        <v>0</v>
      </c>
      <c r="H5" s="53">
        <v>0</v>
      </c>
      <c r="I5" s="50">
        <f>H5*5</f>
        <v>0</v>
      </c>
      <c r="J5" s="53">
        <v>0</v>
      </c>
      <c r="K5" s="50">
        <f>J5*5</f>
        <v>0</v>
      </c>
      <c r="L5" s="53">
        <v>0</v>
      </c>
      <c r="M5" s="50">
        <f>L5*5</f>
        <v>0</v>
      </c>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c r="EA5" s="12"/>
      <c r="EB5" s="12"/>
      <c r="EC5" s="12"/>
      <c r="ED5" s="12"/>
      <c r="EE5" s="12"/>
      <c r="EF5" s="12"/>
      <c r="EG5" s="12"/>
      <c r="EH5" s="12"/>
      <c r="EI5" s="12"/>
      <c r="EJ5" s="12"/>
      <c r="EK5" s="12"/>
      <c r="EL5" s="12"/>
      <c r="EM5" s="12"/>
      <c r="EN5" s="12"/>
      <c r="EO5" s="12"/>
      <c r="EP5" s="12"/>
      <c r="EQ5" s="12"/>
      <c r="ER5" s="12"/>
      <c r="ES5" s="12"/>
      <c r="ET5" s="12"/>
      <c r="EU5" s="12"/>
      <c r="EV5" s="12"/>
      <c r="EW5" s="12"/>
      <c r="EX5" s="12"/>
      <c r="EY5" s="12"/>
      <c r="EZ5" s="12"/>
      <c r="FA5" s="12"/>
      <c r="FB5" s="12"/>
      <c r="FC5" s="12"/>
      <c r="FD5" s="12"/>
      <c r="FE5" s="12"/>
      <c r="FF5" s="12"/>
      <c r="FG5" s="12"/>
      <c r="FH5" s="12"/>
      <c r="FI5" s="12"/>
      <c r="FJ5" s="12"/>
      <c r="FK5" s="12"/>
      <c r="FL5" s="12"/>
      <c r="FM5" s="12"/>
      <c r="FN5" s="12"/>
      <c r="FO5" s="12"/>
      <c r="FP5" s="12"/>
      <c r="FQ5" s="12"/>
      <c r="FR5" s="12"/>
      <c r="FS5" s="12"/>
      <c r="FT5" s="12"/>
      <c r="FU5" s="12"/>
      <c r="FV5" s="12"/>
      <c r="FW5" s="12"/>
      <c r="FX5" s="12"/>
      <c r="FY5" s="12"/>
      <c r="FZ5" s="12"/>
      <c r="GA5" s="12"/>
      <c r="GB5" s="12"/>
      <c r="GC5" s="12"/>
      <c r="GD5" s="12"/>
      <c r="GE5" s="12"/>
      <c r="GF5" s="12"/>
      <c r="GG5" s="12"/>
      <c r="GH5" s="12"/>
      <c r="GI5" s="12"/>
      <c r="GJ5" s="12"/>
      <c r="GK5" s="12"/>
      <c r="GL5" s="12"/>
      <c r="GM5" s="12"/>
      <c r="GN5" s="12"/>
      <c r="GO5" s="12"/>
      <c r="GP5" s="12"/>
      <c r="GQ5" s="12"/>
      <c r="GR5" s="12"/>
      <c r="GS5" s="12"/>
      <c r="GT5" s="12"/>
      <c r="GU5" s="12"/>
      <c r="GV5" s="12"/>
      <c r="GW5" s="12"/>
      <c r="GX5" s="12"/>
      <c r="GY5" s="12"/>
      <c r="GZ5" s="12"/>
      <c r="HA5" s="12"/>
      <c r="HB5" s="12"/>
      <c r="HC5" s="12"/>
      <c r="HD5" s="12"/>
      <c r="HE5" s="12"/>
      <c r="HF5" s="12"/>
      <c r="HG5" s="12"/>
      <c r="HH5" s="12"/>
      <c r="HI5" s="12"/>
      <c r="HJ5" s="12"/>
      <c r="HK5" s="12"/>
      <c r="HL5" s="12"/>
      <c r="HM5" s="12"/>
      <c r="HN5" s="12"/>
      <c r="HO5" s="12"/>
      <c r="HP5" s="12"/>
      <c r="HQ5" s="12"/>
      <c r="HR5" s="12"/>
    </row>
    <row r="6" spans="1:226" ht="187.2" x14ac:dyDescent="0.25">
      <c r="A6" s="48" t="s">
        <v>62</v>
      </c>
      <c r="B6" s="150" t="s">
        <v>110</v>
      </c>
      <c r="C6" s="55">
        <v>0.2</v>
      </c>
      <c r="D6" s="52" t="s">
        <v>74</v>
      </c>
      <c r="E6" s="52">
        <f>E7</f>
        <v>0</v>
      </c>
      <c r="F6" s="52" t="s">
        <v>74</v>
      </c>
      <c r="G6" s="52">
        <f>G7</f>
        <v>0</v>
      </c>
      <c r="H6" s="52" t="s">
        <v>74</v>
      </c>
      <c r="I6" s="52">
        <f>I7</f>
        <v>0</v>
      </c>
      <c r="J6" s="52" t="s">
        <v>74</v>
      </c>
      <c r="K6" s="52">
        <f>K7</f>
        <v>0</v>
      </c>
      <c r="L6" s="52" t="s">
        <v>74</v>
      </c>
      <c r="M6" s="52">
        <f>M7</f>
        <v>0</v>
      </c>
      <c r="N6" s="12"/>
      <c r="O6" s="12"/>
    </row>
    <row r="7" spans="1:226" ht="55.8" customHeight="1" x14ac:dyDescent="0.25">
      <c r="A7" s="84"/>
      <c r="B7" s="121" t="s">
        <v>117</v>
      </c>
      <c r="C7" s="122"/>
      <c r="D7" s="53">
        <v>0</v>
      </c>
      <c r="E7" s="50">
        <f>D7*4</f>
        <v>0</v>
      </c>
      <c r="F7" s="53">
        <v>0</v>
      </c>
      <c r="G7" s="50">
        <f>F7*4</f>
        <v>0</v>
      </c>
      <c r="H7" s="53">
        <v>0</v>
      </c>
      <c r="I7" s="50">
        <f>H7*4</f>
        <v>0</v>
      </c>
      <c r="J7" s="53">
        <v>0</v>
      </c>
      <c r="K7" s="50">
        <f>J7*4</f>
        <v>0</v>
      </c>
      <c r="L7" s="53">
        <v>0</v>
      </c>
      <c r="M7" s="50">
        <f>L7*4</f>
        <v>0</v>
      </c>
      <c r="N7" s="12"/>
      <c r="O7" s="12"/>
    </row>
    <row r="8" spans="1:226" ht="72" customHeight="1" x14ac:dyDescent="0.25">
      <c r="A8" s="48" t="s">
        <v>36</v>
      </c>
      <c r="B8" s="71" t="s">
        <v>114</v>
      </c>
      <c r="C8" s="55">
        <v>0.3</v>
      </c>
      <c r="D8" s="52" t="s">
        <v>116</v>
      </c>
      <c r="E8" s="49">
        <f>E10+E9</f>
        <v>0</v>
      </c>
      <c r="F8" s="52" t="s">
        <v>116</v>
      </c>
      <c r="G8" s="49">
        <f>G10+G9</f>
        <v>0</v>
      </c>
      <c r="H8" s="52" t="s">
        <v>116</v>
      </c>
      <c r="I8" s="49">
        <f>I10+I9</f>
        <v>0</v>
      </c>
      <c r="J8" s="52" t="s">
        <v>116</v>
      </c>
      <c r="K8" s="49">
        <f>K10+K9</f>
        <v>0</v>
      </c>
      <c r="L8" s="52" t="s">
        <v>116</v>
      </c>
      <c r="M8" s="49">
        <f>M10+M9</f>
        <v>0</v>
      </c>
      <c r="N8" s="12"/>
      <c r="O8" s="12"/>
    </row>
    <row r="9" spans="1:226" ht="43.8" customHeight="1" x14ac:dyDescent="0.25">
      <c r="A9" s="84" t="s">
        <v>111</v>
      </c>
      <c r="B9" s="121" t="s">
        <v>113</v>
      </c>
      <c r="C9" s="122"/>
      <c r="D9" s="53">
        <v>0</v>
      </c>
      <c r="E9" s="50">
        <f>D9*2</f>
        <v>0</v>
      </c>
      <c r="F9" s="53">
        <v>0</v>
      </c>
      <c r="G9" s="50">
        <f>F9*2</f>
        <v>0</v>
      </c>
      <c r="H9" s="53">
        <v>0</v>
      </c>
      <c r="I9" s="50">
        <f>H9*2</f>
        <v>0</v>
      </c>
      <c r="J9" s="53">
        <v>0</v>
      </c>
      <c r="K9" s="50">
        <f>J9*2</f>
        <v>0</v>
      </c>
      <c r="L9" s="53">
        <v>0</v>
      </c>
      <c r="M9" s="50">
        <f>L9*2</f>
        <v>0</v>
      </c>
      <c r="N9" s="12"/>
      <c r="O9" s="12"/>
    </row>
    <row r="10" spans="1:226" ht="37.799999999999997" customHeight="1" x14ac:dyDescent="0.25">
      <c r="A10" s="75" t="s">
        <v>112</v>
      </c>
      <c r="B10" s="121" t="s">
        <v>115</v>
      </c>
      <c r="C10" s="122"/>
      <c r="D10" s="53">
        <v>0</v>
      </c>
      <c r="E10" s="50">
        <f>D10*1</f>
        <v>0</v>
      </c>
      <c r="F10" s="82">
        <v>0</v>
      </c>
      <c r="G10" s="50">
        <f>F10*1</f>
        <v>0</v>
      </c>
      <c r="H10" s="53">
        <v>0</v>
      </c>
      <c r="I10" s="50">
        <f>H10*1</f>
        <v>0</v>
      </c>
      <c r="J10" s="53">
        <v>0</v>
      </c>
      <c r="K10" s="50">
        <f>J10*1</f>
        <v>0</v>
      </c>
      <c r="L10" s="53">
        <v>0</v>
      </c>
      <c r="M10" s="50">
        <f>L10*1</f>
        <v>0</v>
      </c>
      <c r="N10" s="12"/>
      <c r="O10" s="12"/>
    </row>
    <row r="11" spans="1:226" ht="15.6" x14ac:dyDescent="0.25">
      <c r="A11" s="48" t="s">
        <v>71</v>
      </c>
      <c r="B11" s="44" t="s">
        <v>72</v>
      </c>
      <c r="C11" s="55">
        <v>0.2</v>
      </c>
      <c r="D11" s="52" t="s">
        <v>37</v>
      </c>
      <c r="E11" s="49">
        <f>ריאיון!C9</f>
        <v>0</v>
      </c>
      <c r="F11" s="52" t="s">
        <v>37</v>
      </c>
      <c r="G11" s="49">
        <f>ריאיון!E9</f>
        <v>0</v>
      </c>
      <c r="H11" s="52" t="s">
        <v>37</v>
      </c>
      <c r="I11" s="49">
        <f>ריאיון!G9</f>
        <v>0</v>
      </c>
      <c r="J11" s="52" t="s">
        <v>37</v>
      </c>
      <c r="K11" s="49">
        <f>ריאיון!I9</f>
        <v>0</v>
      </c>
      <c r="L11" s="52" t="s">
        <v>37</v>
      </c>
      <c r="M11" s="49">
        <f>ריאיון!K9</f>
        <v>0</v>
      </c>
    </row>
    <row r="12" spans="1:226" ht="15.6" x14ac:dyDescent="0.25">
      <c r="A12" s="48" t="s">
        <v>107</v>
      </c>
      <c r="B12" s="44" t="s">
        <v>119</v>
      </c>
      <c r="C12" s="55">
        <v>0.1</v>
      </c>
      <c r="D12" s="52" t="s">
        <v>118</v>
      </c>
      <c r="E12" s="49">
        <f>'חו"ד לקוחות קודמים'!C9</f>
        <v>0</v>
      </c>
      <c r="F12" s="52" t="s">
        <v>118</v>
      </c>
      <c r="G12" s="49">
        <f>'חו"ד לקוחות קודמים'!E9</f>
        <v>0</v>
      </c>
      <c r="H12" s="52" t="s">
        <v>118</v>
      </c>
      <c r="I12" s="49">
        <f>'חו"ד לקוחות קודמים'!G9</f>
        <v>0</v>
      </c>
      <c r="J12" s="52" t="s">
        <v>118</v>
      </c>
      <c r="K12" s="49">
        <f>'חו"ד לקוחות קודמים'!I8</f>
        <v>0</v>
      </c>
      <c r="L12" s="52" t="s">
        <v>118</v>
      </c>
      <c r="M12" s="49">
        <f>'חו"ד לקוחות קודמים'!K8</f>
        <v>0</v>
      </c>
    </row>
    <row r="13" spans="1:226" ht="15.6" x14ac:dyDescent="0.25">
      <c r="A13" s="128" t="s">
        <v>21</v>
      </c>
      <c r="B13" s="129"/>
      <c r="C13" s="56">
        <f>C4+C6+C8+C11+C12</f>
        <v>0.99999999999999989</v>
      </c>
      <c r="D13" s="111">
        <f>E4+E6+E8+E11+E12</f>
        <v>0</v>
      </c>
      <c r="E13" s="112"/>
      <c r="F13" s="111">
        <f>G4+G6+G8+G11+G12</f>
        <v>0</v>
      </c>
      <c r="G13" s="112"/>
      <c r="H13" s="111">
        <f>I4+I6+I8+I11+I12</f>
        <v>0</v>
      </c>
      <c r="I13" s="112"/>
      <c r="J13" s="111">
        <f t="shared" ref="J13:M13" si="0">K4+K6+K8+K11+K12</f>
        <v>0</v>
      </c>
      <c r="K13" s="112"/>
      <c r="L13" s="111">
        <f t="shared" ref="L13:M13" si="1">M4+M6+M8+M11+M12</f>
        <v>0</v>
      </c>
      <c r="M13" s="112"/>
    </row>
    <row r="14" spans="1:226" ht="15.6" x14ac:dyDescent="0.25">
      <c r="A14" s="130">
        <v>10.7</v>
      </c>
      <c r="B14" s="45" t="s">
        <v>23</v>
      </c>
      <c r="C14" s="57">
        <v>70</v>
      </c>
      <c r="D14" s="113" t="str">
        <f>IF(D13&gt;=$C$14,"V","X")</f>
        <v>X</v>
      </c>
      <c r="E14" s="114"/>
      <c r="F14" s="113" t="str">
        <f t="shared" ref="F14" si="2">IF(F13&gt;=$C$14,"V","X")</f>
        <v>X</v>
      </c>
      <c r="G14" s="114"/>
      <c r="H14" s="113" t="str">
        <f>IF(H13&gt;=$C$14,"V","X")</f>
        <v>X</v>
      </c>
      <c r="I14" s="114"/>
      <c r="J14" s="113" t="str">
        <f t="shared" ref="J14" si="3">IF(J13&gt;=$C$14,"V","X")</f>
        <v>X</v>
      </c>
      <c r="K14" s="114"/>
      <c r="L14" s="113" t="str">
        <f t="shared" ref="L14" si="4">IF(L13&gt;=$C$14,"V","X")</f>
        <v>X</v>
      </c>
      <c r="M14" s="114"/>
    </row>
    <row r="15" spans="1:226" ht="15.6" x14ac:dyDescent="0.25">
      <c r="A15" s="131"/>
      <c r="B15" s="66" t="s">
        <v>24</v>
      </c>
      <c r="C15" s="67">
        <v>60</v>
      </c>
      <c r="D15" s="109" t="str">
        <f>IF(D13&gt;=$C$15,"V","X")</f>
        <v>X</v>
      </c>
      <c r="E15" s="110"/>
      <c r="F15" s="109" t="str">
        <f t="shared" ref="F15" si="5">IF(F13&gt;=$C$15,"V","X")</f>
        <v>X</v>
      </c>
      <c r="G15" s="110"/>
      <c r="H15" s="109" t="str">
        <f>IF(H13&gt;=$C$15,"V","X")</f>
        <v>X</v>
      </c>
      <c r="I15" s="110"/>
      <c r="J15" s="109" t="str">
        <f t="shared" ref="J15" si="6">IF(J13&gt;=$C$15,"V","X")</f>
        <v>X</v>
      </c>
      <c r="K15" s="110"/>
      <c r="L15" s="109" t="str">
        <f t="shared" ref="L15" si="7">IF(L13&gt;=$C$15,"V","X")</f>
        <v>X</v>
      </c>
      <c r="M15" s="110"/>
    </row>
  </sheetData>
  <sheetProtection selectLockedCells="1" selectUnlockedCells="1"/>
  <mergeCells count="32">
    <mergeCell ref="F15:G15"/>
    <mergeCell ref="F14:G14"/>
    <mergeCell ref="D15:E15"/>
    <mergeCell ref="D14:E14"/>
    <mergeCell ref="A13:B13"/>
    <mergeCell ref="A14:A15"/>
    <mergeCell ref="D13:E13"/>
    <mergeCell ref="F13:G13"/>
    <mergeCell ref="B10:C10"/>
    <mergeCell ref="F2:G2"/>
    <mergeCell ref="A1:B2"/>
    <mergeCell ref="D1:E1"/>
    <mergeCell ref="D2:E2"/>
    <mergeCell ref="F1:G1"/>
    <mergeCell ref="B5:C5"/>
    <mergeCell ref="B9:C9"/>
    <mergeCell ref="B7:C7"/>
    <mergeCell ref="H1:I1"/>
    <mergeCell ref="J1:K1"/>
    <mergeCell ref="L1:M1"/>
    <mergeCell ref="H2:I2"/>
    <mergeCell ref="J2:K2"/>
    <mergeCell ref="L2:M2"/>
    <mergeCell ref="H15:I15"/>
    <mergeCell ref="J15:K15"/>
    <mergeCell ref="L15:M15"/>
    <mergeCell ref="H13:I13"/>
    <mergeCell ref="J13:K13"/>
    <mergeCell ref="L13:M13"/>
    <mergeCell ref="H14:I14"/>
    <mergeCell ref="J14:K14"/>
    <mergeCell ref="L14:M14"/>
  </mergeCells>
  <conditionalFormatting sqref="A5:B5 A1:G1 A3:E4 A2:M2 A7 D5:E5 F7:G8 D7:E10 A6:D6 F10:G10 A11:M11 A13:M15 F3:G5">
    <cfRule type="containsText" dxfId="119" priority="169" operator="containsText" text="V">
      <formula>NOT(ISERROR(SEARCH("V",A1)))</formula>
    </cfRule>
    <cfRule type="containsText" dxfId="118" priority="170" operator="containsText" text="X">
      <formula>NOT(ISERROR(SEARCH("X",A1)))</formula>
    </cfRule>
  </conditionalFormatting>
  <conditionalFormatting sqref="A8:C8">
    <cfRule type="containsText" dxfId="117" priority="163" operator="containsText" text="V">
      <formula>NOT(ISERROR(SEARCH("V",A8)))</formula>
    </cfRule>
    <cfRule type="containsText" dxfId="116" priority="164" operator="containsText" text="X">
      <formula>NOT(ISERROR(SEARCH("X",A8)))</formula>
    </cfRule>
  </conditionalFormatting>
  <conditionalFormatting sqref="A10">
    <cfRule type="containsText" dxfId="115" priority="153" operator="containsText" text="V">
      <formula>NOT(ISERROR(SEARCH("V",A10)))</formula>
    </cfRule>
    <cfRule type="containsText" dxfId="114" priority="154" operator="containsText" text="X">
      <formula>NOT(ISERROR(SEARCH("X",A10)))</formula>
    </cfRule>
  </conditionalFormatting>
  <conditionalFormatting sqref="B10">
    <cfRule type="containsText" dxfId="113" priority="151" operator="containsText" text="V">
      <formula>NOT(ISERROR(SEARCH("V",B10)))</formula>
    </cfRule>
    <cfRule type="containsText" dxfId="112" priority="152" operator="containsText" text="X">
      <formula>NOT(ISERROR(SEARCH("X",B10)))</formula>
    </cfRule>
  </conditionalFormatting>
  <conditionalFormatting sqref="H1:M1 H3:M3 H4:H5 J4 L4 J5:M5">
    <cfRule type="containsText" dxfId="111" priority="131" operator="containsText" text="V">
      <formula>NOT(ISERROR(SEARCH("V",H1)))</formula>
    </cfRule>
    <cfRule type="containsText" dxfId="110" priority="132" operator="containsText" text="X">
      <formula>NOT(ISERROR(SEARCH("X",H1)))</formula>
    </cfRule>
  </conditionalFormatting>
  <conditionalFormatting sqref="H10 J10 L10">
    <cfRule type="containsText" dxfId="109" priority="127" operator="containsText" text="V">
      <formula>NOT(ISERROR(SEARCH("V",H10)))</formula>
    </cfRule>
    <cfRule type="containsText" dxfId="108" priority="128" operator="containsText" text="X">
      <formula>NOT(ISERROR(SEARCH("X",H10)))</formula>
    </cfRule>
  </conditionalFormatting>
  <conditionalFormatting sqref="F9">
    <cfRule type="containsText" dxfId="107" priority="73" operator="containsText" text="V">
      <formula>NOT(ISERROR(SEARCH("V",F9)))</formula>
    </cfRule>
    <cfRule type="containsText" dxfId="106" priority="74" operator="containsText" text="X">
      <formula>NOT(ISERROR(SEARCH("X",F9)))</formula>
    </cfRule>
  </conditionalFormatting>
  <conditionalFormatting sqref="H7">
    <cfRule type="containsText" dxfId="105" priority="103" operator="containsText" text="V">
      <formula>NOT(ISERROR(SEARCH("V",H7)))</formula>
    </cfRule>
    <cfRule type="containsText" dxfId="104" priority="104" operator="containsText" text="X">
      <formula>NOT(ISERROR(SEARCH("X",H7)))</formula>
    </cfRule>
  </conditionalFormatting>
  <conditionalFormatting sqref="J7">
    <cfRule type="containsText" dxfId="103" priority="101" operator="containsText" text="V">
      <formula>NOT(ISERROR(SEARCH("V",J7)))</formula>
    </cfRule>
    <cfRule type="containsText" dxfId="102" priority="102" operator="containsText" text="X">
      <formula>NOT(ISERROR(SEARCH("X",J7)))</formula>
    </cfRule>
  </conditionalFormatting>
  <conditionalFormatting sqref="L7">
    <cfRule type="containsText" dxfId="101" priority="99" operator="containsText" text="V">
      <formula>NOT(ISERROR(SEARCH("V",L7)))</formula>
    </cfRule>
    <cfRule type="containsText" dxfId="100" priority="100" operator="containsText" text="X">
      <formula>NOT(ISERROR(SEARCH("X",L7)))</formula>
    </cfRule>
  </conditionalFormatting>
  <conditionalFormatting sqref="I7">
    <cfRule type="containsText" dxfId="99" priority="91" operator="containsText" text="V">
      <formula>NOT(ISERROR(SEARCH("V",I7)))</formula>
    </cfRule>
    <cfRule type="containsText" dxfId="98" priority="92" operator="containsText" text="X">
      <formula>NOT(ISERROR(SEARCH("X",I7)))</formula>
    </cfRule>
  </conditionalFormatting>
  <conditionalFormatting sqref="I8">
    <cfRule type="containsText" dxfId="97" priority="51" operator="containsText" text="V">
      <formula>NOT(ISERROR(SEARCH("V",I8)))</formula>
    </cfRule>
    <cfRule type="containsText" dxfId="96" priority="52" operator="containsText" text="X">
      <formula>NOT(ISERROR(SEARCH("X",I8)))</formula>
    </cfRule>
  </conditionalFormatting>
  <conditionalFormatting sqref="K7">
    <cfRule type="containsText" dxfId="95" priority="89" operator="containsText" text="V">
      <formula>NOT(ISERROR(SEARCH("V",K7)))</formula>
    </cfRule>
    <cfRule type="containsText" dxfId="94" priority="90" operator="containsText" text="X">
      <formula>NOT(ISERROR(SEARCH("X",K7)))</formula>
    </cfRule>
  </conditionalFormatting>
  <conditionalFormatting sqref="M7">
    <cfRule type="containsText" dxfId="93" priority="87" operator="containsText" text="V">
      <formula>NOT(ISERROR(SEARCH("V",M7)))</formula>
    </cfRule>
    <cfRule type="containsText" dxfId="92" priority="88" operator="containsText" text="X">
      <formula>NOT(ISERROR(SEARCH("X",M7)))</formula>
    </cfRule>
  </conditionalFormatting>
  <conditionalFormatting sqref="B9">
    <cfRule type="containsText" dxfId="91" priority="85" operator="containsText" text="V">
      <formula>NOT(ISERROR(SEARCH("V",B9)))</formula>
    </cfRule>
    <cfRule type="containsText" dxfId="90" priority="86" operator="containsText" text="X">
      <formula>NOT(ISERROR(SEARCH("X",B9)))</formula>
    </cfRule>
  </conditionalFormatting>
  <conditionalFormatting sqref="A9">
    <cfRule type="containsText" dxfId="89" priority="83" operator="containsText" text="V">
      <formula>NOT(ISERROR(SEARCH("V",A9)))</formula>
    </cfRule>
    <cfRule type="containsText" dxfId="88" priority="84" operator="containsText" text="X">
      <formula>NOT(ISERROR(SEARCH("X",A9)))</formula>
    </cfRule>
  </conditionalFormatting>
  <conditionalFormatting sqref="L9">
    <cfRule type="containsText" dxfId="87" priority="67" operator="containsText" text="V">
      <formula>NOT(ISERROR(SEARCH("V",L9)))</formula>
    </cfRule>
    <cfRule type="containsText" dxfId="86" priority="68" operator="containsText" text="X">
      <formula>NOT(ISERROR(SEARCH("X",L9)))</formula>
    </cfRule>
  </conditionalFormatting>
  <conditionalFormatting sqref="H8">
    <cfRule type="containsText" dxfId="85" priority="79" operator="containsText" text="V">
      <formula>NOT(ISERROR(SEARCH("V",H8)))</formula>
    </cfRule>
    <cfRule type="containsText" dxfId="84" priority="80" operator="containsText" text="X">
      <formula>NOT(ISERROR(SEARCH("X",H8)))</formula>
    </cfRule>
  </conditionalFormatting>
  <conditionalFormatting sqref="J8">
    <cfRule type="containsText" dxfId="83" priority="77" operator="containsText" text="V">
      <formula>NOT(ISERROR(SEARCH("V",J8)))</formula>
    </cfRule>
    <cfRule type="containsText" dxfId="82" priority="78" operator="containsText" text="X">
      <formula>NOT(ISERROR(SEARCH("X",J8)))</formula>
    </cfRule>
  </conditionalFormatting>
  <conditionalFormatting sqref="L8">
    <cfRule type="containsText" dxfId="81" priority="75" operator="containsText" text="V">
      <formula>NOT(ISERROR(SEARCH("V",L8)))</formula>
    </cfRule>
    <cfRule type="containsText" dxfId="80" priority="76" operator="containsText" text="X">
      <formula>NOT(ISERROR(SEARCH("X",L8)))</formula>
    </cfRule>
  </conditionalFormatting>
  <conditionalFormatting sqref="I9">
    <cfRule type="containsText" dxfId="79" priority="63" operator="containsText" text="V">
      <formula>NOT(ISERROR(SEARCH("V",I9)))</formula>
    </cfRule>
    <cfRule type="containsText" dxfId="78" priority="64" operator="containsText" text="X">
      <formula>NOT(ISERROR(SEARCH("X",I9)))</formula>
    </cfRule>
  </conditionalFormatting>
  <conditionalFormatting sqref="H9">
    <cfRule type="containsText" dxfId="77" priority="71" operator="containsText" text="V">
      <formula>NOT(ISERROR(SEARCH("V",H9)))</formula>
    </cfRule>
    <cfRule type="containsText" dxfId="76" priority="72" operator="containsText" text="X">
      <formula>NOT(ISERROR(SEARCH("X",H9)))</formula>
    </cfRule>
  </conditionalFormatting>
  <conditionalFormatting sqref="J9">
    <cfRule type="containsText" dxfId="75" priority="69" operator="containsText" text="V">
      <formula>NOT(ISERROR(SEARCH("V",J9)))</formula>
    </cfRule>
    <cfRule type="containsText" dxfId="74" priority="70" operator="containsText" text="X">
      <formula>NOT(ISERROR(SEARCH("X",J9)))</formula>
    </cfRule>
  </conditionalFormatting>
  <conditionalFormatting sqref="I10">
    <cfRule type="containsText" dxfId="73" priority="57" operator="containsText" text="V">
      <formula>NOT(ISERROR(SEARCH("V",I10)))</formula>
    </cfRule>
    <cfRule type="containsText" dxfId="72" priority="58" operator="containsText" text="X">
      <formula>NOT(ISERROR(SEARCH("X",I10)))</formula>
    </cfRule>
  </conditionalFormatting>
  <conditionalFormatting sqref="G9">
    <cfRule type="containsText" dxfId="71" priority="65" operator="containsText" text="V">
      <formula>NOT(ISERROR(SEARCH("V",G9)))</formula>
    </cfRule>
    <cfRule type="containsText" dxfId="70" priority="66" operator="containsText" text="X">
      <formula>NOT(ISERROR(SEARCH("X",G9)))</formula>
    </cfRule>
  </conditionalFormatting>
  <conditionalFormatting sqref="K9">
    <cfRule type="containsText" dxfId="69" priority="61" operator="containsText" text="V">
      <formula>NOT(ISERROR(SEARCH("V",K9)))</formula>
    </cfRule>
    <cfRule type="containsText" dxfId="68" priority="62" operator="containsText" text="X">
      <formula>NOT(ISERROR(SEARCH("X",K9)))</formula>
    </cfRule>
  </conditionalFormatting>
  <conditionalFormatting sqref="M9">
    <cfRule type="containsText" dxfId="67" priority="59" operator="containsText" text="V">
      <formula>NOT(ISERROR(SEARCH("V",M9)))</formula>
    </cfRule>
    <cfRule type="containsText" dxfId="66" priority="60" operator="containsText" text="X">
      <formula>NOT(ISERROR(SEARCH("X",M9)))</formula>
    </cfRule>
  </conditionalFormatting>
  <conditionalFormatting sqref="K10">
    <cfRule type="containsText" dxfId="65" priority="55" operator="containsText" text="V">
      <formula>NOT(ISERROR(SEARCH("V",K10)))</formula>
    </cfRule>
    <cfRule type="containsText" dxfId="64" priority="56" operator="containsText" text="X">
      <formula>NOT(ISERROR(SEARCH("X",K10)))</formula>
    </cfRule>
  </conditionalFormatting>
  <conditionalFormatting sqref="M10">
    <cfRule type="containsText" dxfId="63" priority="53" operator="containsText" text="V">
      <formula>NOT(ISERROR(SEARCH("V",M10)))</formula>
    </cfRule>
    <cfRule type="containsText" dxfId="62" priority="54" operator="containsText" text="X">
      <formula>NOT(ISERROR(SEARCH("X",M10)))</formula>
    </cfRule>
  </conditionalFormatting>
  <conditionalFormatting sqref="K8">
    <cfRule type="containsText" dxfId="61" priority="49" operator="containsText" text="V">
      <formula>NOT(ISERROR(SEARCH("V",K8)))</formula>
    </cfRule>
    <cfRule type="containsText" dxfId="60" priority="50" operator="containsText" text="X">
      <formula>NOT(ISERROR(SEARCH("X",K8)))</formula>
    </cfRule>
  </conditionalFormatting>
  <conditionalFormatting sqref="M8">
    <cfRule type="containsText" dxfId="59" priority="47" operator="containsText" text="V">
      <formula>NOT(ISERROR(SEARCH("V",M8)))</formula>
    </cfRule>
    <cfRule type="containsText" dxfId="58" priority="48" operator="containsText" text="X">
      <formula>NOT(ISERROR(SEARCH("X",M8)))</formula>
    </cfRule>
  </conditionalFormatting>
  <conditionalFormatting sqref="E6:M6">
    <cfRule type="containsText" dxfId="57" priority="37" operator="containsText" text="V">
      <formula>NOT(ISERROR(SEARCH("V",E6)))</formula>
    </cfRule>
    <cfRule type="containsText" dxfId="56" priority="38" operator="containsText" text="X">
      <formula>NOT(ISERROR(SEARCH("X",E6)))</formula>
    </cfRule>
  </conditionalFormatting>
  <conditionalFormatting sqref="B7">
    <cfRule type="containsText" dxfId="55" priority="45" operator="containsText" text="V">
      <formula>NOT(ISERROR(SEARCH("V",B7)))</formula>
    </cfRule>
    <cfRule type="containsText" dxfId="54" priority="46" operator="containsText" text="X">
      <formula>NOT(ISERROR(SEARCH("X",B7)))</formula>
    </cfRule>
  </conditionalFormatting>
  <conditionalFormatting sqref="A12">
    <cfRule type="containsText" dxfId="41" priority="35" operator="containsText" text="V">
      <formula>NOT(ISERROR(SEARCH("V",A12)))</formula>
    </cfRule>
    <cfRule type="containsText" dxfId="40" priority="36" operator="containsText" text="X">
      <formula>NOT(ISERROR(SEARCH("X",A12)))</formula>
    </cfRule>
  </conditionalFormatting>
  <conditionalFormatting sqref="B12">
    <cfRule type="containsText" dxfId="39" priority="33" operator="containsText" text="V">
      <formula>NOT(ISERROR(SEARCH("V",B12)))</formula>
    </cfRule>
    <cfRule type="containsText" dxfId="38" priority="34" operator="containsText" text="X">
      <formula>NOT(ISERROR(SEARCH("X",B12)))</formula>
    </cfRule>
  </conditionalFormatting>
  <conditionalFormatting sqref="D12">
    <cfRule type="containsText" dxfId="37" priority="31" operator="containsText" text="V">
      <formula>NOT(ISERROR(SEARCH("V",D12)))</formula>
    </cfRule>
    <cfRule type="containsText" dxfId="36" priority="32" operator="containsText" text="X">
      <formula>NOT(ISERROR(SEARCH("X",D12)))</formula>
    </cfRule>
  </conditionalFormatting>
  <conditionalFormatting sqref="F12">
    <cfRule type="containsText" dxfId="35" priority="29" operator="containsText" text="V">
      <formula>NOT(ISERROR(SEARCH("V",F12)))</formula>
    </cfRule>
    <cfRule type="containsText" dxfId="34" priority="30" operator="containsText" text="X">
      <formula>NOT(ISERROR(SEARCH("X",F12)))</formula>
    </cfRule>
  </conditionalFormatting>
  <conditionalFormatting sqref="H12">
    <cfRule type="containsText" dxfId="33" priority="27" operator="containsText" text="V">
      <formula>NOT(ISERROR(SEARCH("V",H12)))</formula>
    </cfRule>
    <cfRule type="containsText" dxfId="32" priority="28" operator="containsText" text="X">
      <formula>NOT(ISERROR(SEARCH("X",H12)))</formula>
    </cfRule>
  </conditionalFormatting>
  <conditionalFormatting sqref="J12">
    <cfRule type="containsText" dxfId="31" priority="25" operator="containsText" text="V">
      <formula>NOT(ISERROR(SEARCH("V",J12)))</formula>
    </cfRule>
    <cfRule type="containsText" dxfId="30" priority="26" operator="containsText" text="X">
      <formula>NOT(ISERROR(SEARCH("X",J12)))</formula>
    </cfRule>
  </conditionalFormatting>
  <conditionalFormatting sqref="L12">
    <cfRule type="containsText" dxfId="29" priority="23" operator="containsText" text="V">
      <formula>NOT(ISERROR(SEARCH("V",L12)))</formula>
    </cfRule>
    <cfRule type="containsText" dxfId="28" priority="24" operator="containsText" text="X">
      <formula>NOT(ISERROR(SEARCH("X",L12)))</formula>
    </cfRule>
  </conditionalFormatting>
  <conditionalFormatting sqref="E12">
    <cfRule type="containsText" dxfId="27" priority="21" operator="containsText" text="V">
      <formula>NOT(ISERROR(SEARCH("V",E12)))</formula>
    </cfRule>
    <cfRule type="containsText" dxfId="26" priority="22" operator="containsText" text="X">
      <formula>NOT(ISERROR(SEARCH("X",E12)))</formula>
    </cfRule>
  </conditionalFormatting>
  <conditionalFormatting sqref="G12">
    <cfRule type="containsText" dxfId="25" priority="19" operator="containsText" text="V">
      <formula>NOT(ISERROR(SEARCH("V",G12)))</formula>
    </cfRule>
    <cfRule type="containsText" dxfId="24" priority="20" operator="containsText" text="X">
      <formula>NOT(ISERROR(SEARCH("X",G12)))</formula>
    </cfRule>
  </conditionalFormatting>
  <conditionalFormatting sqref="I12">
    <cfRule type="containsText" dxfId="23" priority="17" operator="containsText" text="V">
      <formula>NOT(ISERROR(SEARCH("V",I12)))</formula>
    </cfRule>
    <cfRule type="containsText" dxfId="22" priority="18" operator="containsText" text="X">
      <formula>NOT(ISERROR(SEARCH("X",I12)))</formula>
    </cfRule>
  </conditionalFormatting>
  <conditionalFormatting sqref="K12">
    <cfRule type="containsText" dxfId="21" priority="15" operator="containsText" text="V">
      <formula>NOT(ISERROR(SEARCH("V",K12)))</formula>
    </cfRule>
    <cfRule type="containsText" dxfId="20" priority="16" operator="containsText" text="X">
      <formula>NOT(ISERROR(SEARCH("X",K12)))</formula>
    </cfRule>
  </conditionalFormatting>
  <conditionalFormatting sqref="M12">
    <cfRule type="containsText" dxfId="19" priority="13" operator="containsText" text="V">
      <formula>NOT(ISERROR(SEARCH("V",M12)))</formula>
    </cfRule>
    <cfRule type="containsText" dxfId="18" priority="14" operator="containsText" text="X">
      <formula>NOT(ISERROR(SEARCH("X",M12)))</formula>
    </cfRule>
  </conditionalFormatting>
  <conditionalFormatting sqref="C12">
    <cfRule type="containsText" dxfId="17" priority="11" operator="containsText" text="V">
      <formula>NOT(ISERROR(SEARCH("V",C12)))</formula>
    </cfRule>
    <cfRule type="containsText" dxfId="16" priority="12" operator="containsText" text="X">
      <formula>NOT(ISERROR(SEARCH("X",C12)))</formula>
    </cfRule>
  </conditionalFormatting>
  <conditionalFormatting sqref="K4">
    <cfRule type="containsText" dxfId="13" priority="7" operator="containsText" text="V">
      <formula>NOT(ISERROR(SEARCH("V",K4)))</formula>
    </cfRule>
    <cfRule type="containsText" dxfId="12" priority="8" operator="containsText" text="X">
      <formula>NOT(ISERROR(SEARCH("X",K4)))</formula>
    </cfRule>
  </conditionalFormatting>
  <conditionalFormatting sqref="M4">
    <cfRule type="containsText" dxfId="11" priority="5" operator="containsText" text="V">
      <formula>NOT(ISERROR(SEARCH("V",M4)))</formula>
    </cfRule>
    <cfRule type="containsText" dxfId="10" priority="6" operator="containsText" text="X">
      <formula>NOT(ISERROR(SEARCH("X",M4)))</formula>
    </cfRule>
  </conditionalFormatting>
  <conditionalFormatting sqref="I4">
    <cfRule type="containsText" dxfId="3" priority="3" operator="containsText" text="V">
      <formula>NOT(ISERROR(SEARCH("V",I4)))</formula>
    </cfRule>
    <cfRule type="containsText" dxfId="2" priority="4" operator="containsText" text="X">
      <formula>NOT(ISERROR(SEARCH("X",I4)))</formula>
    </cfRule>
  </conditionalFormatting>
  <conditionalFormatting sqref="I5">
    <cfRule type="containsText" dxfId="1" priority="1" operator="containsText" text="V">
      <formula>NOT(ISERROR(SEARCH("V",I5)))</formula>
    </cfRule>
    <cfRule type="containsText" dxfId="0" priority="2" operator="containsText" text="X">
      <formula>NOT(ISERROR(SEARCH("X",I5)))</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F8F5E-BC8A-4C79-BE1E-A9CD02D0FDD9}">
  <dimension ref="A1:L10"/>
  <sheetViews>
    <sheetView rightToLeft="1" view="pageBreakPreview" zoomScaleNormal="90" zoomScaleSheetLayoutView="100" workbookViewId="0">
      <pane xSplit="2" ySplit="3" topLeftCell="C4" activePane="bottomRight" state="frozen"/>
      <selection pane="topRight" activeCell="C1" sqref="C1"/>
      <selection pane="bottomLeft" activeCell="A4" sqref="A4"/>
      <selection pane="bottomRight" activeCell="A30" sqref="A30"/>
    </sheetView>
  </sheetViews>
  <sheetFormatPr defaultRowHeight="13.8" x14ac:dyDescent="0.25"/>
  <cols>
    <col min="1" max="1" width="56.19921875" bestFit="1" customWidth="1"/>
    <col min="2" max="2" width="6.09765625" bestFit="1" customWidth="1"/>
    <col min="3" max="12" width="22.19921875" customWidth="1"/>
  </cols>
  <sheetData>
    <row r="1" spans="1:12" ht="21.75" customHeight="1" thickBot="1" x14ac:dyDescent="0.3">
      <c r="A1" s="136" t="s">
        <v>119</v>
      </c>
      <c r="B1" s="137"/>
      <c r="C1" s="127">
        <f>איכות!D1</f>
        <v>1</v>
      </c>
      <c r="D1" s="116"/>
      <c r="E1" s="127">
        <f>איכות!F1</f>
        <v>2</v>
      </c>
      <c r="F1" s="116"/>
      <c r="G1" s="127" t="str">
        <f>איכות!H1</f>
        <v>3</v>
      </c>
      <c r="H1" s="116"/>
      <c r="I1" s="127" t="str">
        <f>איכות!J1</f>
        <v>4</v>
      </c>
      <c r="J1" s="116"/>
      <c r="K1" s="127" t="str">
        <f>איכות!L1</f>
        <v>5</v>
      </c>
      <c r="L1" s="116"/>
    </row>
    <row r="2" spans="1:12" ht="14.25" customHeight="1" x14ac:dyDescent="0.25">
      <c r="A2" s="138"/>
      <c r="B2" s="139"/>
      <c r="C2" s="127">
        <f>איכות!D2</f>
        <v>0</v>
      </c>
      <c r="D2" s="116"/>
      <c r="E2" s="127">
        <f>איכות!F2</f>
        <v>0</v>
      </c>
      <c r="F2" s="116"/>
      <c r="G2" s="127" t="e">
        <f>איכות!H2</f>
        <v>#N/A</v>
      </c>
      <c r="H2" s="116"/>
      <c r="I2" s="127" t="e">
        <f>איכות!J2</f>
        <v>#N/A</v>
      </c>
      <c r="J2" s="116"/>
      <c r="K2" s="127" t="e">
        <f>איכות!L2</f>
        <v>#N/A</v>
      </c>
      <c r="L2" s="116"/>
    </row>
    <row r="3" spans="1:12" ht="81.75" customHeight="1" thickBot="1" x14ac:dyDescent="0.3">
      <c r="A3" s="38" t="s">
        <v>11</v>
      </c>
      <c r="B3" s="39" t="s">
        <v>3</v>
      </c>
      <c r="C3" s="72" t="s">
        <v>64</v>
      </c>
      <c r="D3" s="34" t="s">
        <v>20</v>
      </c>
      <c r="E3" s="72" t="s">
        <v>64</v>
      </c>
      <c r="F3" s="34" t="s">
        <v>20</v>
      </c>
      <c r="G3" s="72" t="s">
        <v>64</v>
      </c>
      <c r="H3" s="34" t="s">
        <v>20</v>
      </c>
      <c r="I3" s="72" t="s">
        <v>64</v>
      </c>
      <c r="J3" s="34" t="s">
        <v>20</v>
      </c>
      <c r="K3" s="72" t="s">
        <v>64</v>
      </c>
      <c r="L3" s="34" t="s">
        <v>20</v>
      </c>
    </row>
    <row r="4" spans="1:12" x14ac:dyDescent="0.25">
      <c r="A4" s="40" t="s">
        <v>124</v>
      </c>
      <c r="B4" s="41">
        <v>0.25</v>
      </c>
      <c r="C4" s="1">
        <v>0</v>
      </c>
      <c r="D4" s="36"/>
      <c r="E4" s="1">
        <v>0</v>
      </c>
      <c r="F4" s="36"/>
      <c r="G4" s="1"/>
      <c r="H4" s="36"/>
      <c r="I4" s="1"/>
      <c r="J4" s="36"/>
      <c r="K4" s="1"/>
      <c r="L4" s="36"/>
    </row>
    <row r="5" spans="1:12" x14ac:dyDescent="0.25">
      <c r="A5" s="37" t="s">
        <v>125</v>
      </c>
      <c r="B5" s="42">
        <v>0.25</v>
      </c>
      <c r="C5" s="1">
        <v>0</v>
      </c>
      <c r="D5" s="36"/>
      <c r="E5" s="1">
        <v>0</v>
      </c>
      <c r="F5" s="36"/>
      <c r="G5" s="1"/>
      <c r="H5" s="36"/>
      <c r="I5" s="1"/>
      <c r="J5" s="36"/>
      <c r="K5" s="1"/>
      <c r="L5" s="36"/>
    </row>
    <row r="6" spans="1:12" x14ac:dyDescent="0.25">
      <c r="A6" s="37" t="s">
        <v>126</v>
      </c>
      <c r="B6" s="42">
        <v>0.25</v>
      </c>
      <c r="C6" s="1">
        <v>0</v>
      </c>
      <c r="D6" s="36"/>
      <c r="E6" s="1">
        <v>0</v>
      </c>
      <c r="F6" s="36"/>
      <c r="G6" s="1"/>
      <c r="H6" s="36"/>
      <c r="I6" s="1"/>
      <c r="J6" s="36"/>
      <c r="K6" s="1"/>
      <c r="L6" s="36"/>
    </row>
    <row r="7" spans="1:12" x14ac:dyDescent="0.25">
      <c r="A7" s="37" t="s">
        <v>75</v>
      </c>
      <c r="B7" s="69">
        <v>0.25</v>
      </c>
      <c r="C7" s="1">
        <v>0</v>
      </c>
      <c r="D7" s="36"/>
      <c r="E7" s="1">
        <v>0</v>
      </c>
      <c r="F7" s="36"/>
      <c r="G7" s="1"/>
      <c r="H7" s="36"/>
      <c r="I7" s="1"/>
      <c r="J7" s="36"/>
      <c r="K7" s="1"/>
      <c r="L7" s="36"/>
    </row>
    <row r="8" spans="1:12" ht="14.4" thickBot="1" x14ac:dyDescent="0.3">
      <c r="A8" s="73" t="s">
        <v>35</v>
      </c>
      <c r="B8" s="69">
        <f>SUM(B4:B7)</f>
        <v>1</v>
      </c>
      <c r="C8" s="132">
        <f>SUMPRODUCT(C4:C7,$B$4:$B$7)</f>
        <v>0</v>
      </c>
      <c r="D8" s="133"/>
      <c r="E8" s="132">
        <f>SUMPRODUCT(E4:E7,$B$4:$B$7)</f>
        <v>0</v>
      </c>
      <c r="F8" s="133"/>
      <c r="G8" s="132">
        <f>SUMPRODUCT(G4:G7,$B$4:$B$7)</f>
        <v>0</v>
      </c>
      <c r="H8" s="133"/>
      <c r="I8" s="132">
        <f>SUMPRODUCT(I4:I7,$B$4:$B$7)</f>
        <v>0</v>
      </c>
      <c r="J8" s="133"/>
      <c r="K8" s="132">
        <f>SUMPRODUCT(K4:K7,$B$4:$B$7)</f>
        <v>0</v>
      </c>
      <c r="L8" s="133"/>
    </row>
    <row r="9" spans="1:12" ht="14.4" thickBot="1" x14ac:dyDescent="0.3">
      <c r="A9" s="140" t="s">
        <v>63</v>
      </c>
      <c r="B9" s="140"/>
      <c r="C9" s="134">
        <f>(C8/10)*10</f>
        <v>0</v>
      </c>
      <c r="D9" s="135"/>
      <c r="E9" s="134">
        <f t="shared" ref="E9" si="0">(E8/10)*10</f>
        <v>0</v>
      </c>
      <c r="F9" s="135"/>
      <c r="G9" s="134">
        <f t="shared" ref="G9" si="1">(G8/10)*10</f>
        <v>0</v>
      </c>
      <c r="H9" s="135"/>
      <c r="I9" s="134">
        <f t="shared" ref="I9" si="2">(I8/10)*10</f>
        <v>0</v>
      </c>
      <c r="J9" s="135"/>
      <c r="K9" s="134">
        <f>(K8/10)*20</f>
        <v>0</v>
      </c>
      <c r="L9" s="135"/>
    </row>
    <row r="10" spans="1:12" x14ac:dyDescent="0.25">
      <c r="A10" s="35"/>
      <c r="B10" s="35"/>
      <c r="C10" s="35"/>
      <c r="D10" s="35"/>
      <c r="E10" s="35"/>
      <c r="F10" s="35"/>
      <c r="G10" s="35"/>
      <c r="H10" s="35"/>
      <c r="I10" s="35"/>
      <c r="J10" s="35"/>
      <c r="K10" s="35"/>
      <c r="L10" s="35"/>
    </row>
  </sheetData>
  <mergeCells count="22">
    <mergeCell ref="A9:B9"/>
    <mergeCell ref="C9:D9"/>
    <mergeCell ref="E9:F9"/>
    <mergeCell ref="G9:H9"/>
    <mergeCell ref="I9:J9"/>
    <mergeCell ref="K9:L9"/>
    <mergeCell ref="K2:L2"/>
    <mergeCell ref="C8:D8"/>
    <mergeCell ref="E8:F8"/>
    <mergeCell ref="G8:H8"/>
    <mergeCell ref="I8:J8"/>
    <mergeCell ref="K8:L8"/>
    <mergeCell ref="A1:B2"/>
    <mergeCell ref="C1:D1"/>
    <mergeCell ref="E1:F1"/>
    <mergeCell ref="G1:H1"/>
    <mergeCell ref="I1:J1"/>
    <mergeCell ref="K1:L1"/>
    <mergeCell ref="C2:D2"/>
    <mergeCell ref="E2:F2"/>
    <mergeCell ref="G2:H2"/>
    <mergeCell ref="I2:J2"/>
  </mergeCells>
  <conditionalFormatting sqref="C1:F2">
    <cfRule type="containsText" dxfId="9" priority="5" operator="containsText" text="V">
      <formula>NOT(ISERROR(SEARCH("V",C1)))</formula>
    </cfRule>
    <cfRule type="containsText" dxfId="8" priority="6" operator="containsText" text="X">
      <formula>NOT(ISERROR(SEARCH("X",C1)))</formula>
    </cfRule>
  </conditionalFormatting>
  <conditionalFormatting sqref="G1:H2">
    <cfRule type="containsText" dxfId="7" priority="3" operator="containsText" text="V">
      <formula>NOT(ISERROR(SEARCH("V",G1)))</formula>
    </cfRule>
    <cfRule type="containsText" dxfId="6" priority="4" operator="containsText" text="X">
      <formula>NOT(ISERROR(SEARCH("X",G1)))</formula>
    </cfRule>
  </conditionalFormatting>
  <conditionalFormatting sqref="I1:L2">
    <cfRule type="containsText" dxfId="5" priority="1" operator="containsText" text="V">
      <formula>NOT(ISERROR(SEARCH("V",I1)))</formula>
    </cfRule>
    <cfRule type="containsText" dxfId="4" priority="2" operator="containsText" text="X">
      <formula>NOT(ISERROR(SEARCH("X",I1)))</formula>
    </cfRule>
  </conditionalFormatting>
  <dataValidations count="1">
    <dataValidation type="decimal" allowBlank="1" showInputMessage="1" showErrorMessage="1" sqref="C4:C7 E4:E7 G4:G7 I4:I7 K4:K7" xr:uid="{6B265E20-BF78-4F2A-AA1C-4D6B370BC871}">
      <formula1>0</formula1>
      <formula2>10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10"/>
  <sheetViews>
    <sheetView rightToLeft="1" view="pageBreakPreview" zoomScaleNormal="90" zoomScaleSheetLayoutView="100" workbookViewId="0">
      <pane xSplit="2" ySplit="3" topLeftCell="C4" activePane="bottomRight" state="frozen"/>
      <selection pane="topRight" activeCell="C1" sqref="C1"/>
      <selection pane="bottomLeft" activeCell="A4" sqref="A4"/>
      <selection pane="bottomRight" activeCell="A28" sqref="A28"/>
    </sheetView>
  </sheetViews>
  <sheetFormatPr defaultRowHeight="13.8" x14ac:dyDescent="0.25"/>
  <cols>
    <col min="1" max="1" width="56.19921875" bestFit="1" customWidth="1"/>
    <col min="2" max="2" width="6.09765625" bestFit="1" customWidth="1"/>
    <col min="3" max="12" width="22.19921875" customWidth="1"/>
  </cols>
  <sheetData>
    <row r="1" spans="1:12" ht="21.75" customHeight="1" thickBot="1" x14ac:dyDescent="0.3">
      <c r="A1" s="136" t="s">
        <v>34</v>
      </c>
      <c r="B1" s="137"/>
      <c r="C1" s="127">
        <f>איכות!D1</f>
        <v>1</v>
      </c>
      <c r="D1" s="116"/>
      <c r="E1" s="127">
        <f>איכות!F1</f>
        <v>2</v>
      </c>
      <c r="F1" s="116"/>
      <c r="G1" s="127" t="str">
        <f>איכות!H1</f>
        <v>3</v>
      </c>
      <c r="H1" s="116"/>
      <c r="I1" s="127" t="str">
        <f>איכות!J1</f>
        <v>4</v>
      </c>
      <c r="J1" s="116"/>
      <c r="K1" s="127" t="str">
        <f>איכות!L1</f>
        <v>5</v>
      </c>
      <c r="L1" s="116"/>
    </row>
    <row r="2" spans="1:12" ht="14.25" customHeight="1" x14ac:dyDescent="0.25">
      <c r="A2" s="138"/>
      <c r="B2" s="139"/>
      <c r="C2" s="127">
        <f>איכות!D2</f>
        <v>0</v>
      </c>
      <c r="D2" s="116"/>
      <c r="E2" s="127">
        <f>איכות!F2</f>
        <v>0</v>
      </c>
      <c r="F2" s="116"/>
      <c r="G2" s="127" t="e">
        <f>איכות!H2</f>
        <v>#N/A</v>
      </c>
      <c r="H2" s="116"/>
      <c r="I2" s="127" t="e">
        <f>איכות!J2</f>
        <v>#N/A</v>
      </c>
      <c r="J2" s="116"/>
      <c r="K2" s="127" t="e">
        <f>איכות!L2</f>
        <v>#N/A</v>
      </c>
      <c r="L2" s="116"/>
    </row>
    <row r="3" spans="1:12" ht="81.75" customHeight="1" thickBot="1" x14ac:dyDescent="0.3">
      <c r="A3" s="38" t="s">
        <v>11</v>
      </c>
      <c r="B3" s="39" t="s">
        <v>3</v>
      </c>
      <c r="C3" s="72" t="s">
        <v>64</v>
      </c>
      <c r="D3" s="34" t="s">
        <v>20</v>
      </c>
      <c r="E3" s="72" t="s">
        <v>64</v>
      </c>
      <c r="F3" s="34" t="s">
        <v>20</v>
      </c>
      <c r="G3" s="72" t="s">
        <v>64</v>
      </c>
      <c r="H3" s="34" t="s">
        <v>20</v>
      </c>
      <c r="I3" s="72" t="s">
        <v>64</v>
      </c>
      <c r="J3" s="34" t="s">
        <v>20</v>
      </c>
      <c r="K3" s="72" t="s">
        <v>64</v>
      </c>
      <c r="L3" s="34" t="s">
        <v>20</v>
      </c>
    </row>
    <row r="4" spans="1:12" x14ac:dyDescent="0.25">
      <c r="A4" s="40" t="s">
        <v>120</v>
      </c>
      <c r="B4" s="41">
        <v>0.3</v>
      </c>
      <c r="C4" s="1">
        <v>0</v>
      </c>
      <c r="D4" s="36"/>
      <c r="E4" s="1">
        <v>0</v>
      </c>
      <c r="F4" s="36"/>
      <c r="G4" s="1"/>
      <c r="H4" s="36"/>
      <c r="I4" s="1"/>
      <c r="J4" s="36"/>
      <c r="K4" s="1"/>
      <c r="L4" s="36"/>
    </row>
    <row r="5" spans="1:12" x14ac:dyDescent="0.25">
      <c r="A5" s="37" t="s">
        <v>121</v>
      </c>
      <c r="B5" s="42">
        <v>0.3</v>
      </c>
      <c r="C5" s="1">
        <v>0</v>
      </c>
      <c r="D5" s="36"/>
      <c r="E5" s="1">
        <v>0</v>
      </c>
      <c r="F5" s="36"/>
      <c r="G5" s="1"/>
      <c r="H5" s="36"/>
      <c r="I5" s="1"/>
      <c r="J5" s="36"/>
      <c r="K5" s="1"/>
      <c r="L5" s="36"/>
    </row>
    <row r="6" spans="1:12" x14ac:dyDescent="0.25">
      <c r="A6" s="37" t="s">
        <v>122</v>
      </c>
      <c r="B6" s="42">
        <v>0.2</v>
      </c>
      <c r="C6" s="1">
        <v>0</v>
      </c>
      <c r="D6" s="36"/>
      <c r="E6" s="1">
        <v>0</v>
      </c>
      <c r="F6" s="36"/>
      <c r="G6" s="1"/>
      <c r="H6" s="36"/>
      <c r="I6" s="1"/>
      <c r="J6" s="36"/>
      <c r="K6" s="1"/>
      <c r="L6" s="36"/>
    </row>
    <row r="7" spans="1:12" x14ac:dyDescent="0.25">
      <c r="A7" s="37" t="s">
        <v>123</v>
      </c>
      <c r="B7" s="69">
        <v>0.2</v>
      </c>
      <c r="C7" s="1">
        <v>0</v>
      </c>
      <c r="D7" s="36"/>
      <c r="E7" s="1">
        <v>0</v>
      </c>
      <c r="F7" s="36"/>
      <c r="G7" s="1"/>
      <c r="H7" s="36"/>
      <c r="I7" s="1"/>
      <c r="J7" s="36"/>
      <c r="K7" s="1"/>
      <c r="L7" s="36"/>
    </row>
    <row r="8" spans="1:12" ht="14.4" thickBot="1" x14ac:dyDescent="0.3">
      <c r="A8" s="73" t="s">
        <v>35</v>
      </c>
      <c r="B8" s="69">
        <f>SUM(B4:B7)</f>
        <v>1</v>
      </c>
      <c r="C8" s="132">
        <f>SUMPRODUCT(C4:C7,$B$4:$B$7)</f>
        <v>0</v>
      </c>
      <c r="D8" s="133"/>
      <c r="E8" s="132">
        <f>SUMPRODUCT(E4:E7,$B$4:$B$7)</f>
        <v>0</v>
      </c>
      <c r="F8" s="133"/>
      <c r="G8" s="132">
        <f>SUMPRODUCT(G4:G7,$B$4:$B$7)</f>
        <v>0</v>
      </c>
      <c r="H8" s="133"/>
      <c r="I8" s="132">
        <f>SUMPRODUCT(I4:I7,$B$4:$B$7)</f>
        <v>0</v>
      </c>
      <c r="J8" s="133"/>
      <c r="K8" s="132">
        <f>SUMPRODUCT(K4:K7,$B$4:$B$7)</f>
        <v>0</v>
      </c>
      <c r="L8" s="133"/>
    </row>
    <row r="9" spans="1:12" ht="14.4" thickBot="1" x14ac:dyDescent="0.3">
      <c r="A9" s="140" t="s">
        <v>63</v>
      </c>
      <c r="B9" s="140"/>
      <c r="C9" s="134">
        <f>(C8/10)*20</f>
        <v>0</v>
      </c>
      <c r="D9" s="135"/>
      <c r="E9" s="134">
        <f>(E8/10)*20</f>
        <v>0</v>
      </c>
      <c r="F9" s="135"/>
      <c r="G9" s="134">
        <f>(G8/10)*20</f>
        <v>0</v>
      </c>
      <c r="H9" s="135"/>
      <c r="I9" s="134">
        <f>(I8/10)*20</f>
        <v>0</v>
      </c>
      <c r="J9" s="135"/>
      <c r="K9" s="134">
        <f>(K8/10)*20</f>
        <v>0</v>
      </c>
      <c r="L9" s="135"/>
    </row>
    <row r="10" spans="1:12" x14ac:dyDescent="0.25">
      <c r="A10" s="35"/>
      <c r="B10" s="35"/>
      <c r="C10" s="35"/>
      <c r="D10" s="35"/>
      <c r="E10" s="35"/>
      <c r="F10" s="35"/>
      <c r="G10" s="35"/>
      <c r="H10" s="35"/>
      <c r="I10" s="35"/>
      <c r="J10" s="35"/>
      <c r="K10" s="35"/>
      <c r="L10" s="35"/>
    </row>
  </sheetData>
  <mergeCells count="22">
    <mergeCell ref="C9:D9"/>
    <mergeCell ref="E9:F9"/>
    <mergeCell ref="A1:B2"/>
    <mergeCell ref="E1:F1"/>
    <mergeCell ref="E2:F2"/>
    <mergeCell ref="C1:D1"/>
    <mergeCell ref="C2:D2"/>
    <mergeCell ref="C8:D8"/>
    <mergeCell ref="E8:F8"/>
    <mergeCell ref="A9:B9"/>
    <mergeCell ref="G1:H1"/>
    <mergeCell ref="I1:J1"/>
    <mergeCell ref="K1:L1"/>
    <mergeCell ref="G2:H2"/>
    <mergeCell ref="I2:J2"/>
    <mergeCell ref="K2:L2"/>
    <mergeCell ref="G8:H8"/>
    <mergeCell ref="I8:J8"/>
    <mergeCell ref="K8:L8"/>
    <mergeCell ref="G9:H9"/>
    <mergeCell ref="I9:J9"/>
    <mergeCell ref="K9:L9"/>
  </mergeCells>
  <conditionalFormatting sqref="C1:F2">
    <cfRule type="containsText" dxfId="53" priority="5" operator="containsText" text="V">
      <formula>NOT(ISERROR(SEARCH("V",C1)))</formula>
    </cfRule>
    <cfRule type="containsText" dxfId="52" priority="6" operator="containsText" text="X">
      <formula>NOT(ISERROR(SEARCH("X",C1)))</formula>
    </cfRule>
  </conditionalFormatting>
  <conditionalFormatting sqref="G1:H2">
    <cfRule type="containsText" dxfId="51" priority="3" operator="containsText" text="V">
      <formula>NOT(ISERROR(SEARCH("V",G1)))</formula>
    </cfRule>
    <cfRule type="containsText" dxfId="50" priority="4" operator="containsText" text="X">
      <formula>NOT(ISERROR(SEARCH("X",G1)))</formula>
    </cfRule>
  </conditionalFormatting>
  <conditionalFormatting sqref="I1:L2">
    <cfRule type="containsText" dxfId="49" priority="1" operator="containsText" text="V">
      <formula>NOT(ISERROR(SEARCH("V",I1)))</formula>
    </cfRule>
    <cfRule type="containsText" dxfId="48" priority="2" operator="containsText" text="X">
      <formula>NOT(ISERROR(SEARCH("X",I1)))</formula>
    </cfRule>
  </conditionalFormatting>
  <dataValidations count="1">
    <dataValidation type="decimal" allowBlank="1" showInputMessage="1" showErrorMessage="1" sqref="C4:C7 E4:E7 G4:G7 I4:I7 K4:K7" xr:uid="{00000000-0002-0000-0400-000000000000}">
      <formula1>0</formula1>
      <formula2>10</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4"/>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F4" sqref="F4"/>
    </sheetView>
  </sheetViews>
  <sheetFormatPr defaultColWidth="17.5" defaultRowHeight="15.6" x14ac:dyDescent="0.3"/>
  <cols>
    <col min="1" max="1" width="17.5" style="30"/>
    <col min="2" max="6" width="12.69921875" style="30" customWidth="1"/>
    <col min="7" max="16384" width="17.5" style="30"/>
  </cols>
  <sheetData>
    <row r="1" spans="1:6" x14ac:dyDescent="0.3">
      <c r="A1" s="141" t="s">
        <v>39</v>
      </c>
      <c r="B1" s="29">
        <f>'תנאי-סף'!D1</f>
        <v>1</v>
      </c>
      <c r="C1" s="29">
        <f>'תנאי-סף'!F1</f>
        <v>3</v>
      </c>
      <c r="D1" s="29">
        <f>'תנאי-סף'!G1</f>
        <v>4</v>
      </c>
      <c r="E1" s="29">
        <f>'תנאי-סף'!H1</f>
        <v>5</v>
      </c>
      <c r="F1" s="29">
        <f>'תנאי-סף'!I1</f>
        <v>6</v>
      </c>
    </row>
    <row r="2" spans="1:6" ht="44.25" customHeight="1" x14ac:dyDescent="0.3">
      <c r="A2" s="142"/>
      <c r="B2" s="29">
        <f>'תנאי-סף'!D2</f>
        <v>0</v>
      </c>
      <c r="C2" s="29">
        <f>'תנאי-סף'!F2</f>
        <v>0</v>
      </c>
      <c r="D2" s="29">
        <f>'תנאי-סף'!G2</f>
        <v>0</v>
      </c>
      <c r="E2" s="29">
        <f>'תנאי-סף'!H2</f>
        <v>0</v>
      </c>
      <c r="F2" s="29">
        <f>'תנאי-סף'!I2</f>
        <v>0</v>
      </c>
    </row>
    <row r="3" spans="1:6" x14ac:dyDescent="0.3">
      <c r="A3" s="31" t="s">
        <v>40</v>
      </c>
      <c r="B3" s="70">
        <v>0</v>
      </c>
      <c r="C3" s="70">
        <v>0</v>
      </c>
      <c r="D3" s="70">
        <v>0</v>
      </c>
      <c r="E3" s="70">
        <v>0</v>
      </c>
      <c r="F3" s="70">
        <v>0</v>
      </c>
    </row>
    <row r="4" spans="1:6" ht="18.75" customHeight="1" thickBot="1" x14ac:dyDescent="0.35">
      <c r="A4" s="32" t="s">
        <v>6</v>
      </c>
      <c r="B4" s="33">
        <f>((1-MAX($B$3:$F$3))/(1-B3))*100</f>
        <v>100</v>
      </c>
      <c r="C4" s="33">
        <f>((1-MAX($B$3:$F$3))/(1-C3))*100</f>
        <v>100</v>
      </c>
      <c r="D4" s="33">
        <f>((1-MAX($B$3:$F$3))/(1-D3))*100</f>
        <v>100</v>
      </c>
      <c r="E4" s="33">
        <f>((1-MAX($B$3:$F$3))/(1-E3))*100</f>
        <v>100</v>
      </c>
      <c r="F4" s="33">
        <f>((1-MAX($B$3:$F$3))/(1-F3))*100</f>
        <v>100</v>
      </c>
    </row>
  </sheetData>
  <mergeCells count="1">
    <mergeCell ref="A1:A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7"/>
  <sheetViews>
    <sheetView rightToLeft="1" view="pageBreakPreview" zoomScaleNormal="100" zoomScaleSheetLayoutView="100" workbookViewId="0">
      <pane xSplit="2" ySplit="2" topLeftCell="C3" activePane="bottomRight" state="frozen"/>
      <selection pane="topRight" activeCell="C1" sqref="C1"/>
      <selection pane="bottomLeft" activeCell="A3" sqref="A3"/>
      <selection pane="bottomRight" activeCell="B15" sqref="B15"/>
    </sheetView>
  </sheetViews>
  <sheetFormatPr defaultColWidth="9" defaultRowHeight="13.8" x14ac:dyDescent="0.25"/>
  <cols>
    <col min="1" max="1" width="7.5" style="2" customWidth="1"/>
    <col min="2" max="2" width="13.69921875" style="2" customWidth="1"/>
    <col min="3" max="7" width="13" style="2" bestFit="1" customWidth="1"/>
    <col min="8" max="16384" width="9" style="2"/>
  </cols>
  <sheetData>
    <row r="1" spans="1:7" x14ac:dyDescent="0.25">
      <c r="A1" s="143" t="s">
        <v>10</v>
      </c>
      <c r="B1" s="144"/>
      <c r="C1" s="5">
        <f>'תנאי-סף'!D1</f>
        <v>1</v>
      </c>
      <c r="D1" s="5">
        <f>'תנאי-סף'!F1</f>
        <v>3</v>
      </c>
      <c r="E1" s="5">
        <f>'תנאי-סף'!G1</f>
        <v>4</v>
      </c>
      <c r="F1" s="5">
        <f>'תנאי-סף'!H1</f>
        <v>5</v>
      </c>
      <c r="G1" s="5">
        <f>'תנאי-סף'!I1</f>
        <v>6</v>
      </c>
    </row>
    <row r="2" spans="1:7" ht="27.6" x14ac:dyDescent="0.25">
      <c r="A2" s="3" t="s">
        <v>3</v>
      </c>
      <c r="B2" s="4" t="s">
        <v>11</v>
      </c>
      <c r="C2" s="5">
        <f>'תנאי-סף'!D2</f>
        <v>0</v>
      </c>
      <c r="D2" s="5">
        <f>'תנאי-סף'!F2</f>
        <v>0</v>
      </c>
      <c r="E2" s="5">
        <f>'תנאי-סף'!G2</f>
        <v>0</v>
      </c>
      <c r="F2" s="5">
        <f>'תנאי-סף'!H2</f>
        <v>0</v>
      </c>
      <c r="G2" s="5">
        <f>'תנאי-סף'!I2</f>
        <v>0</v>
      </c>
    </row>
    <row r="3" spans="1:7" ht="18.75" customHeight="1" x14ac:dyDescent="0.25">
      <c r="A3" s="10">
        <v>0.7</v>
      </c>
      <c r="B3" s="11" t="s">
        <v>7</v>
      </c>
      <c r="C3" s="6" t="e">
        <f>INDEX(איכות!$D$1:$M$13,20,MATCH(C1,איכות!$D$1:$M$1,0))</f>
        <v>#REF!</v>
      </c>
      <c r="D3" s="6" t="e">
        <f>INDEX(איכות!$D$1:$M$13,20,MATCH(D1,איכות!$D$1:$M$1,0))</f>
        <v>#N/A</v>
      </c>
      <c r="E3" s="6" t="e">
        <f>INDEX(איכות!$D$1:$M$13,20,MATCH(E1,איכות!$D$1:$M$1,0))</f>
        <v>#N/A</v>
      </c>
      <c r="F3" s="6" t="e">
        <f>INDEX(איכות!$D$1:$M$13,20,MATCH(F1,איכות!$D$1:$M$1,0))</f>
        <v>#N/A</v>
      </c>
      <c r="G3" s="6" t="e">
        <f>INDEX(איכות!$D$1:$M$13,20,MATCH(G1,איכות!$D$1:$M$1,0))</f>
        <v>#N/A</v>
      </c>
    </row>
    <row r="4" spans="1:7" ht="19.5" customHeight="1" x14ac:dyDescent="0.25">
      <c r="A4" s="10">
        <v>0.3</v>
      </c>
      <c r="B4" s="11" t="s">
        <v>8</v>
      </c>
      <c r="C4" s="6">
        <f>IFERROR(מחיר!B4,0)</f>
        <v>100</v>
      </c>
      <c r="D4" s="6">
        <f>IFERROR(מחיר!C4,0)</f>
        <v>100</v>
      </c>
      <c r="E4" s="6">
        <f>IFERROR(מחיר!D4,0)</f>
        <v>100</v>
      </c>
      <c r="F4" s="6">
        <f>IFERROR(מחיר!E4,0)</f>
        <v>100</v>
      </c>
      <c r="G4" s="6">
        <f>IFERROR(מחיר!F4,0)</f>
        <v>100</v>
      </c>
    </row>
    <row r="5" spans="1:7" ht="17.25" customHeight="1" x14ac:dyDescent="0.25">
      <c r="A5" s="7">
        <f>SUM(A3:A4)</f>
        <v>1</v>
      </c>
      <c r="B5" s="8" t="s">
        <v>9</v>
      </c>
      <c r="C5" s="9" t="e">
        <f>(C3*$A3)+(C4*$A4)</f>
        <v>#REF!</v>
      </c>
      <c r="D5" s="9" t="e">
        <f t="shared" ref="D5" si="0">(D3*$A3)+(D4*$A4)</f>
        <v>#N/A</v>
      </c>
      <c r="E5" s="9" t="e">
        <f>(E3*$A3)+(E4*$A4)</f>
        <v>#N/A</v>
      </c>
      <c r="F5" s="9" t="e">
        <f>(F3*$A3)+(F4*$A4)</f>
        <v>#N/A</v>
      </c>
      <c r="G5" s="9" t="e">
        <f t="shared" ref="G5" si="1">(G3*$A3)+(G4*$A4)</f>
        <v>#N/A</v>
      </c>
    </row>
    <row r="6" spans="1:7" ht="15.6" x14ac:dyDescent="0.25">
      <c r="A6" s="145" t="s">
        <v>33</v>
      </c>
      <c r="B6" s="146"/>
      <c r="C6" s="59" t="e">
        <f>_xlfn.RANK.EQ(C5,$C$5:$D$5,0)</f>
        <v>#REF!</v>
      </c>
      <c r="D6" s="59" t="e">
        <f>_xlfn.RANK.EQ(D5,$C$5:$D$5,0)</f>
        <v>#N/A</v>
      </c>
      <c r="E6" s="59" t="e">
        <f>_xlfn.RANK.EQ(E5,$C$5:$D$5,0)</f>
        <v>#N/A</v>
      </c>
      <c r="F6" s="59" t="e">
        <f>_xlfn.RANK.EQ(F5,$C$5:$D$5,0)</f>
        <v>#N/A</v>
      </c>
      <c r="G6" s="59" t="e">
        <f>_xlfn.RANK.EQ(G5,$C$5:$D$5,0)</f>
        <v>#N/A</v>
      </c>
    </row>
    <row r="7" spans="1:7" x14ac:dyDescent="0.25">
      <c r="A7" s="147" t="s">
        <v>38</v>
      </c>
      <c r="B7" s="147"/>
      <c r="C7" s="65">
        <f>'תנאי-סף'!D31</f>
        <v>0</v>
      </c>
      <c r="D7" s="65">
        <f>'תנאי-סף'!F31</f>
        <v>0</v>
      </c>
      <c r="E7" s="65">
        <f>'תנאי-סף'!G31</f>
        <v>0</v>
      </c>
      <c r="F7" s="65">
        <f>'תנאי-סף'!H31</f>
        <v>0</v>
      </c>
      <c r="G7" s="65">
        <f>'תנאי-סף'!I31</f>
        <v>0</v>
      </c>
    </row>
  </sheetData>
  <mergeCells count="3">
    <mergeCell ref="A1:B1"/>
    <mergeCell ref="A6:B6"/>
    <mergeCell ref="A7:B7"/>
  </mergeCells>
  <conditionalFormatting sqref="C7:D7">
    <cfRule type="containsText" dxfId="47" priority="7" operator="containsText" text="V">
      <formula>NOT(ISERROR(SEARCH("V",C7)))</formula>
    </cfRule>
    <cfRule type="containsText" dxfId="46" priority="8" operator="containsText" text="X">
      <formula>NOT(ISERROR(SEARCH("X",C7)))</formula>
    </cfRule>
  </conditionalFormatting>
  <conditionalFormatting sqref="E7">
    <cfRule type="containsText" dxfId="45" priority="4" operator="containsText" text="V">
      <formula>NOT(ISERROR(SEARCH("V",E7)))</formula>
    </cfRule>
    <cfRule type="containsText" dxfId="44" priority="5" operator="containsText" text="X">
      <formula>NOT(ISERROR(SEARCH("X",E7)))</formula>
    </cfRule>
  </conditionalFormatting>
  <conditionalFormatting sqref="E6">
    <cfRule type="colorScale" priority="6">
      <colorScale>
        <cfvo type="min"/>
        <cfvo type="max"/>
        <color theme="6" tint="0.59999389629810485"/>
        <color rgb="FFFF0000"/>
      </colorScale>
    </cfRule>
  </conditionalFormatting>
  <conditionalFormatting sqref="F7:G7">
    <cfRule type="containsText" dxfId="43" priority="1" operator="containsText" text="V">
      <formula>NOT(ISERROR(SEARCH("V",F7)))</formula>
    </cfRule>
    <cfRule type="containsText" dxfId="42" priority="2" operator="containsText" text="X">
      <formula>NOT(ISERROR(SEARCH("X",F7)))</formula>
    </cfRule>
  </conditionalFormatting>
  <conditionalFormatting sqref="C6:D6">
    <cfRule type="colorScale" priority="247">
      <colorScale>
        <cfvo type="min"/>
        <cfvo type="max"/>
        <color theme="6" tint="0.59999389629810485"/>
        <color rgb="FFFF0000"/>
      </colorScale>
    </cfRule>
  </conditionalFormatting>
  <conditionalFormatting sqref="F6:G6">
    <cfRule type="colorScale" priority="248">
      <colorScale>
        <cfvo type="min"/>
        <cfvo type="max"/>
        <color theme="6" tint="0.59999389629810485"/>
        <color rgb="FFFF000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7</vt:i4>
      </vt:variant>
    </vt:vector>
  </HeadingPairs>
  <TitlesOfParts>
    <vt:vector size="13" baseType="lpstr">
      <vt:lpstr>תנאי-סף</vt:lpstr>
      <vt:lpstr>איכות</vt:lpstr>
      <vt:lpstr>חו"ד לקוחות קודמים</vt:lpstr>
      <vt:lpstr>ריאיון</vt:lpstr>
      <vt:lpstr>מחיר</vt:lpstr>
      <vt:lpstr>סיכום</vt:lpstr>
      <vt:lpstr>'תנאי-סף'!_Ref295727242</vt:lpstr>
      <vt:lpstr>איכות!WPrint_Area_W</vt:lpstr>
      <vt:lpstr>'חו"ד לקוחות קודמים'!WPrint_Area_W</vt:lpstr>
      <vt:lpstr>מחיר!WPrint_Area_W</vt:lpstr>
      <vt:lpstr>סיכום!WPrint_Area_W</vt:lpstr>
      <vt:lpstr>ריאיון!WPrint_Area_W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Lior Mimouni</cp:lastModifiedBy>
  <dcterms:created xsi:type="dcterms:W3CDTF">2012-09-13T08:40:43Z</dcterms:created>
  <dcterms:modified xsi:type="dcterms:W3CDTF">2022-12-21T12:52:06Z</dcterms:modified>
</cp:coreProperties>
</file>